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1" sheetId="1" r:id="rId1"/>
    <sheet name="Додаток 2 " sheetId="2" r:id="rId2"/>
  </sheets>
  <definedNames>
    <definedName name="_xlnm.Print_Area" localSheetId="0">'Додаток 1'!$A$1:$F$221</definedName>
    <definedName name="_xlnm.Print_Area" localSheetId="1">'Додаток 2 '!$A$1:$F$113</definedName>
  </definedNames>
  <calcPr fullCalcOnLoad="1"/>
</workbook>
</file>

<file path=xl/sharedStrings.xml><?xml version="1.0" encoding="utf-8"?>
<sst xmlns="http://schemas.openxmlformats.org/spreadsheetml/2006/main" count="485" uniqueCount="354">
  <si>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</si>
  <si>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</si>
  <si>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</si>
  <si>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</si>
  <si>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</si>
  <si>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</si>
  <si>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</si>
  <si>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</si>
  <si>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</si>
  <si>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</si>
  <si>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</si>
  <si>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</si>
  <si>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</si>
  <si>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</si>
  <si>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</si>
  <si>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</si>
  <si>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</si>
  <si>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</si>
  <si>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</si>
  <si>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</si>
  <si>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</si>
  <si>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</si>
  <si>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</si>
  <si>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</si>
  <si>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</si>
  <si>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</si>
  <si>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</si>
  <si>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</si>
  <si>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</si>
  <si>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</si>
  <si>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</si>
  <si>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</si>
  <si>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</si>
  <si>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</si>
  <si>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</si>
  <si>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</si>
  <si>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</si>
  <si>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</si>
  <si>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</si>
  <si>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</si>
  <si>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</si>
  <si>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</si>
  <si>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</si>
  <si>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</si>
  <si>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</si>
  <si>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</si>
  <si>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</si>
  <si>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</si>
  <si>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</si>
  <si>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</si>
  <si>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</si>
  <si>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</si>
  <si>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</si>
  <si>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</si>
  <si>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</si>
  <si>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</si>
  <si>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</si>
  <si>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</si>
  <si>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</si>
  <si>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</si>
  <si>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</si>
  <si>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</si>
  <si>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</si>
  <si>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</si>
  <si>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</si>
  <si>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</si>
  <si>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</si>
  <si>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</si>
  <si>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</si>
  <si>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</si>
  <si>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</si>
  <si>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</si>
  <si>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</si>
  <si>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</si>
  <si>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</si>
  <si>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</si>
  <si>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</si>
  <si>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</si>
  <si>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</si>
  <si>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</si>
  <si>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</si>
  <si>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</si>
  <si>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</si>
  <si>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</si>
  <si>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Додаток 1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</si>
  <si>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</si>
  <si>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</si>
  <si>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</si>
  <si>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</si>
  <si>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</si>
  <si>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</si>
  <si>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</si>
  <si>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</si>
  <si>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</si>
  <si>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>ІІ. Видатки  бюджету міста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</si>
  <si>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</si>
  <si>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</si>
  <si>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</si>
  <si>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</si>
  <si>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</si>
  <si>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</si>
  <si>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</si>
  <si>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</si>
  <si>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</si>
  <si>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</si>
  <si>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</si>
  <si>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</si>
  <si>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</si>
  <si>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</si>
  <si>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</si>
  <si>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</si>
  <si>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</si>
  <si>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</si>
  <si>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</si>
  <si>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</si>
  <si>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</si>
  <si>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</si>
  <si>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</si>
  <si>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</si>
  <si>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</si>
  <si>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</si>
  <si>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</si>
  <si>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</si>
  <si>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</si>
  <si>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</si>
  <si>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</si>
  <si>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</si>
  <si>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</si>
  <si>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</si>
  <si>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</si>
  <si>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</si>
  <si>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</si>
  <si>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</si>
  <si>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</si>
  <si>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</si>
  <si>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</si>
  <si>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</si>
  <si>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</si>
  <si>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</si>
  <si>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</si>
  <si>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</si>
  <si>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</si>
  <si>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</si>
  <si>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</si>
  <si>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</si>
  <si>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</si>
  <si>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</si>
  <si>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</si>
  <si>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</si>
  <si>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</si>
  <si>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</si>
  <si>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</si>
  <si>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</si>
  <si>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</si>
  <si>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</si>
  <si>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</si>
  <si>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</si>
  <si>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</si>
  <si>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</si>
  <si>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</si>
  <si>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</si>
  <si>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</si>
  <si>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</si>
  <si>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</si>
  <si>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</si>
  <si>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</si>
  <si>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</si>
  <si>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</si>
  <si>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</si>
  <si>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</si>
  <si>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</si>
  <si>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</si>
  <si>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</si>
  <si>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</si>
  <si>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</si>
  <si>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</si>
  <si>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</si>
  <si>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</si>
  <si>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</si>
  <si>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</si>
  <si>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</si>
  <si>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</si>
  <si>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</si>
  <si>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</si>
  <si>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</si>
  <si>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</si>
  <si>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</si>
  <si>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</si>
  <si>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</si>
  <si>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</si>
  <si>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</si>
  <si>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</si>
  <si>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</si>
  <si>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</si>
  <si>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</si>
  <si>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</si>
  <si>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</si>
  <si>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</si>
  <si>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</si>
  <si>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</si>
  <si>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</si>
  <si>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</si>
  <si>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</si>
  <si>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</si>
  <si>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</si>
  <si>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</si>
  <si>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</si>
  <si>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</si>
  <si>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</si>
  <si>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</si>
  <si>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</si>
  <si>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</si>
  <si>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</si>
  <si>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</si>
  <si>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</si>
  <si>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</si>
  <si>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</si>
  <si>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</si>
  <si>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</si>
  <si>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</si>
  <si>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</si>
  <si>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</si>
  <si>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</si>
  <si>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</si>
  <si>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</si>
  <si>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</si>
  <si>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</si>
  <si>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</si>
  <si>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</si>
  <si>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</si>
  <si>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</si>
  <si>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</si>
  <si>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</si>
  <si>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</si>
  <si>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</si>
  <si>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</si>
  <si>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</si>
  <si>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</si>
  <si>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</si>
  <si>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</si>
  <si>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</si>
  <si>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</si>
  <si>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</si>
  <si>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</si>
  <si>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</si>
  <si>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</si>
  <si>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</si>
  <si>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</si>
  <si>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</si>
  <si>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</si>
  <si>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</si>
  <si>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</si>
  <si>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</si>
  <si>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</si>
  <si>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</si>
  <si>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</si>
  <si>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</si>
  <si>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</si>
  <si>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</si>
  <si>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</si>
  <si>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1517321</t>
  </si>
  <si>
    <t>Будівництво освітніх установ та закладів</t>
  </si>
  <si>
    <t>1517370</t>
  </si>
  <si>
    <t>Надання тимчасової державної соціальної допомоги непрацюючій особі, яка досягла загального пенсійного віку, еле не набула права на пенсійну виплату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</si>
  <si>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</si>
  <si>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</si>
  <si>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ЗАТВЕРДЖЕНО</t>
  </si>
  <si>
    <t>0611060</t>
  </si>
  <si>
    <t>0813049</t>
  </si>
  <si>
    <t>Відшкодування послуги з догляду за дитиною до трьох років "муніципальна няня"</t>
  </si>
  <si>
    <t>0813123</t>
  </si>
  <si>
    <t>1516013</t>
  </si>
  <si>
    <t>Забезпечення діяльності водопровідно-каналізаційного господарства</t>
  </si>
  <si>
    <t>3718600</t>
  </si>
  <si>
    <t>Обслуговування місцевого боргу</t>
  </si>
  <si>
    <t>0617321</t>
  </si>
  <si>
    <t>1517461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</si>
  <si>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</si>
  <si>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</si>
  <si>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</si>
  <si>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</si>
  <si>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</si>
  <si>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</si>
  <si>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</si>
  <si>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</si>
  <si>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</si>
  <si>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</si>
  <si>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</si>
  <si>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</si>
  <si>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</si>
  <si>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</si>
  <si>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</si>
  <si>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</si>
  <si>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</si>
  <si>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</si>
  <si>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</si>
  <si>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</si>
  <si>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</si>
  <si>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</si>
  <si>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</si>
  <si>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</si>
  <si>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</si>
  <si>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Додаток 2</t>
  </si>
  <si>
    <t xml:space="preserve">про виконання спеціального фонду бюджету міста Нетішин за січень-червень 2019 року </t>
  </si>
  <si>
    <t>0216015</t>
  </si>
  <si>
    <t>Забезпечення надійної та безперебійної експлуатації ліфтів</t>
  </si>
  <si>
    <t>0217462</t>
  </si>
  <si>
    <t>Утримання та розвиток автомобільних доріг та дорожньої інфраструктури за рахунок субвенції з державного бюджету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</si>
  <si>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</si>
  <si>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</si>
  <si>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</si>
  <si>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</si>
  <si>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Керівництво і управління у відповідній сфері у містах (місті Києві),селищах, селах, об"єднаних територіальних громадах</t>
  </si>
  <si>
    <t>0611170</t>
  </si>
  <si>
    <t>Забезпечення діяльності інклюзивно-ресурсних центрів</t>
  </si>
  <si>
    <t>0813210</t>
  </si>
  <si>
    <t>Організація та проведення громадських робіт</t>
  </si>
  <si>
    <t>Забезпечення діяльності палаців і будинків культури, клубів, центрів дозвілля та інших клубних закладів</t>
  </si>
  <si>
    <t>0216011</t>
  </si>
  <si>
    <t>Експлуатація та технічне обслуговування житлового фонду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</si>
  <si>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</si>
  <si>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</si>
  <si>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</si>
  <si>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</si>
  <si>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Забезпечення належних умов для виховіання та розвитку дітей-сиріт, позбавлених батьківського піклування, в дитячих будинках</t>
  </si>
  <si>
    <t>0813087</t>
  </si>
  <si>
    <t>Надання допомоги на дітей, які виховуються у багатодітних сім`ях</t>
  </si>
  <si>
    <t>Заходи державної політики з питань сім"ї</t>
  </si>
  <si>
    <t>3719260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</si>
  <si>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</si>
  <si>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Інші надходження до фондів охорони навколишнього природного середовища  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</si>
  <si>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</si>
  <si>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</si>
  <si>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</si>
  <si>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</si>
  <si>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 xml:space="preserve">Затверджено розписом з урахуванням змін                              на 2019 рік </t>
  </si>
  <si>
    <t>Касові видатки за січень - березень                2019 року</t>
  </si>
  <si>
    <t>Транспортний податок з фізичних осіб</t>
  </si>
  <si>
    <t>Єдиний податок з фізичних осіб, нарахований до 1 січня 2011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</si>
  <si>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</si>
  <si>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</si>
  <si>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</si>
  <si>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</si>
  <si>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</si>
  <si>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</si>
  <si>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Секретар міської ради               </t>
  </si>
  <si>
    <t>О.В.Хоменко</t>
  </si>
  <si>
    <t>Секретар міської ради</t>
  </si>
  <si>
    <t>02.08.2019 № 59/_____</t>
  </si>
  <si>
    <t xml:space="preserve">Нетішинської міської ради </t>
  </si>
  <si>
    <t>VII скликання</t>
  </si>
  <si>
    <r>
      <t>рішення пятдесят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ятої сесії</t>
    </r>
  </si>
  <si>
    <t xml:space="preserve">             про виконання загального фонду бюджету міста Нетішин за січень - червень 2019 року </t>
  </si>
  <si>
    <r>
      <t>рішення пятдесят дев</t>
    </r>
    <r>
      <rPr>
        <sz val="14"/>
        <rFont val="Arial Cyr"/>
        <family val="0"/>
      </rPr>
      <t>̕</t>
    </r>
    <r>
      <rPr>
        <sz val="14"/>
        <rFont val="Times New Roman"/>
        <family val="1"/>
      </rPr>
      <t>ятої сесії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</si>
</sst>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justify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180" fontId="21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180" fontId="21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82" fontId="18" fillId="0" borderId="10" xfId="0" applyNumberFormat="1" applyFont="1" applyBorder="1" applyAlignment="1" applyProtection="1">
      <alignment horizontal="right" vertical="center"/>
      <protection locked="0"/>
    </xf>
    <xf numFmtId="2" fontId="2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182" fontId="21" fillId="0" borderId="10" xfId="0" applyNumberFormat="1" applyFont="1" applyBorder="1" applyAlignment="1" applyProtection="1">
      <alignment horizontal="right" vertical="center"/>
      <protection locked="0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vertical="center" wrapText="1"/>
    </xf>
    <xf numFmtId="182" fontId="21" fillId="24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182" fontId="21" fillId="2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 quotePrefix="1">
      <alignment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182" fontId="21" fillId="24" borderId="10" xfId="0" applyNumberFormat="1" applyFont="1" applyFill="1" applyBorder="1" applyAlignment="1">
      <alignment horizontal="right" vertical="center" wrapText="1"/>
    </xf>
    <xf numFmtId="4" fontId="18" fillId="25" borderId="10" xfId="0" applyNumberFormat="1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18" fillId="6" borderId="10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 applyProtection="1">
      <alignment horizontal="right" vertical="center"/>
      <protection/>
    </xf>
    <xf numFmtId="180" fontId="21" fillId="6" borderId="11" xfId="0" applyNumberFormat="1" applyFont="1" applyFill="1" applyBorder="1" applyAlignment="1" applyProtection="1">
      <alignment horizontal="right" vertical="center"/>
      <protection/>
    </xf>
    <xf numFmtId="0" fontId="21" fillId="6" borderId="11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horizontal="right" vertical="center"/>
    </xf>
    <xf numFmtId="49" fontId="21" fillId="6" borderId="10" xfId="0" applyNumberFormat="1" applyFont="1" applyFill="1" applyBorder="1" applyAlignment="1">
      <alignment horizontal="center" vertical="center"/>
    </xf>
    <xf numFmtId="180" fontId="21" fillId="6" borderId="10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 locked="0"/>
    </xf>
    <xf numFmtId="182" fontId="21" fillId="6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 applyProtection="1">
      <alignment vertical="center"/>
      <protection locked="0"/>
    </xf>
    <xf numFmtId="4" fontId="18" fillId="6" borderId="10" xfId="0" applyNumberFormat="1" applyFont="1" applyFill="1" applyBorder="1" applyAlignment="1" applyProtection="1">
      <alignment horizontal="right" vertical="center"/>
      <protection/>
    </xf>
    <xf numFmtId="180" fontId="18" fillId="6" borderId="10" xfId="0" applyNumberFormat="1" applyFont="1" applyFill="1" applyBorder="1" applyAlignment="1" applyProtection="1">
      <alignment horizontal="right" vertical="center"/>
      <protection/>
    </xf>
    <xf numFmtId="49" fontId="21" fillId="6" borderId="10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 quotePrefix="1">
      <alignment horizontal="center" vertical="center" wrapText="1"/>
    </xf>
    <xf numFmtId="0" fontId="21" fillId="6" borderId="10" xfId="0" applyFont="1" applyFill="1" applyBorder="1" applyAlignment="1" quotePrefix="1">
      <alignment vertical="center" wrapText="1"/>
    </xf>
    <xf numFmtId="4" fontId="21" fillId="6" borderId="10" xfId="0" applyNumberFormat="1" applyFont="1" applyFill="1" applyBorder="1" applyAlignment="1" quotePrefix="1">
      <alignment vertical="center" wrapText="1"/>
    </xf>
    <xf numFmtId="0" fontId="21" fillId="6" borderId="10" xfId="0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>
      <alignment vertical="center" wrapText="1"/>
    </xf>
    <xf numFmtId="4" fontId="21" fillId="6" borderId="10" xfId="0" applyNumberFormat="1" applyFont="1" applyFill="1" applyBorder="1" applyAlignment="1">
      <alignment vertical="center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0" fontId="21" fillId="6" borderId="10" xfId="0" applyNumberFormat="1" applyFont="1" applyFill="1" applyBorder="1" applyAlignment="1" applyProtection="1">
      <alignment horizontal="right" vertical="center"/>
      <protection/>
    </xf>
    <xf numFmtId="1" fontId="21" fillId="6" borderId="11" xfId="0" applyNumberFormat="1" applyFont="1" applyFill="1" applyBorder="1" applyAlignment="1" applyProtection="1">
      <alignment horizontal="center" vertical="center"/>
      <protection/>
    </xf>
    <xf numFmtId="0" fontId="20" fillId="6" borderId="11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 quotePrefix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4" fontId="18" fillId="0" borderId="15" xfId="0" applyNumberFormat="1" applyFont="1" applyFill="1" applyBorder="1" applyAlignment="1" applyProtection="1">
      <alignment horizontal="right" vertical="center"/>
      <protection/>
    </xf>
    <xf numFmtId="180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0" xfId="0" applyNumberFormat="1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wrapText="1"/>
    </xf>
    <xf numFmtId="4" fontId="18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6" borderId="10" xfId="0" applyFont="1" applyFill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justify" vertical="center" wrapText="1"/>
    </xf>
    <xf numFmtId="0" fontId="21" fillId="6" borderId="16" xfId="0" applyFont="1" applyFill="1" applyBorder="1" applyAlignment="1">
      <alignment horizontal="center" vertical="center" wrapText="1"/>
    </xf>
    <xf numFmtId="4" fontId="21" fillId="6" borderId="18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8" fillId="0" borderId="21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6" borderId="1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22" fillId="0" borderId="26" xfId="0" applyFont="1" applyBorder="1" applyAlignment="1">
      <alignment horizontal="left"/>
    </xf>
    <xf numFmtId="0" fontId="22" fillId="0" borderId="27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49" fontId="29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25" defaultRowHeight="12.75"/>
  <cols>
    <col min="1" max="1" width="9.00390625" style="9" customWidth="1"/>
    <col min="2" max="2" width="48.00390625" style="9" customWidth="1"/>
    <col min="3" max="3" width="13.125" style="9" customWidth="1"/>
    <col min="4" max="4" width="14.125" style="9" customWidth="1"/>
    <col min="5" max="5" width="13.875" style="9" customWidth="1"/>
    <col min="6" max="6" width="9.75390625" style="9" customWidth="1"/>
    <col min="7" max="16384" width="9.125" style="9" customWidth="1"/>
  </cols>
  <sheetData>
    <row r="1" spans="1:7" ht="18" customHeight="1">
      <c r="A1" s="169"/>
      <c r="B1" s="169"/>
      <c r="C1" s="170" t="s">
        <v>84</v>
      </c>
      <c r="D1" s="170"/>
      <c r="E1" s="171"/>
      <c r="F1" s="171"/>
      <c r="G1" s="38"/>
    </row>
    <row r="2" spans="1:7" ht="18.75" customHeight="1">
      <c r="A2" s="169"/>
      <c r="B2" s="169"/>
      <c r="C2" s="183" t="s">
        <v>266</v>
      </c>
      <c r="D2" s="172"/>
      <c r="E2" s="172"/>
      <c r="F2" s="172"/>
      <c r="G2" s="38"/>
    </row>
    <row r="3" spans="1:7" ht="15.75" customHeight="1">
      <c r="A3" s="169"/>
      <c r="B3" s="169"/>
      <c r="C3" s="172" t="s">
        <v>351</v>
      </c>
      <c r="D3" s="172"/>
      <c r="E3" s="172"/>
      <c r="F3" s="172"/>
      <c r="G3" s="23"/>
    </row>
    <row r="4" spans="1:7" ht="15.75" customHeight="1">
      <c r="A4" s="169"/>
      <c r="B4" s="169"/>
      <c r="C4" s="170" t="s">
        <v>349</v>
      </c>
      <c r="D4" s="170"/>
      <c r="E4" s="170"/>
      <c r="F4" s="170"/>
      <c r="G4" s="23"/>
    </row>
    <row r="5" spans="1:7" ht="15.75" customHeight="1">
      <c r="A5" s="169"/>
      <c r="B5" s="169"/>
      <c r="C5" s="170" t="s">
        <v>350</v>
      </c>
      <c r="D5" s="170"/>
      <c r="E5" s="170"/>
      <c r="F5" s="173"/>
      <c r="G5" s="23"/>
    </row>
    <row r="6" spans="1:6" ht="15.75" customHeight="1">
      <c r="A6" s="169"/>
      <c r="B6" s="169"/>
      <c r="C6" s="172" t="s">
        <v>348</v>
      </c>
      <c r="D6" s="172"/>
      <c r="E6" s="172"/>
      <c r="F6" s="172"/>
    </row>
    <row r="7" spans="2:6" ht="16.5">
      <c r="B7" s="73"/>
      <c r="C7" s="73"/>
      <c r="D7" s="73"/>
      <c r="E7" s="73"/>
      <c r="F7" s="73"/>
    </row>
    <row r="8" spans="1:6" ht="16.5">
      <c r="A8" s="150" t="s">
        <v>40</v>
      </c>
      <c r="B8" s="150"/>
      <c r="C8" s="150"/>
      <c r="D8" s="150"/>
      <c r="E8" s="150"/>
      <c r="F8" s="150"/>
    </row>
    <row r="9" spans="1:6" ht="16.5">
      <c r="A9" s="174" t="s">
        <v>352</v>
      </c>
      <c r="B9" s="174"/>
      <c r="C9" s="174"/>
      <c r="D9" s="174"/>
      <c r="E9" s="174"/>
      <c r="F9" s="174"/>
    </row>
    <row r="10" spans="1:6" ht="16.5">
      <c r="A10" s="149" t="s">
        <v>81</v>
      </c>
      <c r="B10" s="149"/>
      <c r="C10" s="153"/>
      <c r="D10" s="153"/>
      <c r="E10" s="153"/>
      <c r="F10" s="78" t="s">
        <v>41</v>
      </c>
    </row>
    <row r="11" spans="1:6" ht="12.75">
      <c r="A11" s="151" t="s">
        <v>32</v>
      </c>
      <c r="B11" s="151" t="s">
        <v>33</v>
      </c>
      <c r="C11" s="151" t="s">
        <v>34</v>
      </c>
      <c r="D11" s="152"/>
      <c r="E11" s="152"/>
      <c r="F11" s="152"/>
    </row>
    <row r="12" spans="1:6" ht="12.75">
      <c r="A12" s="151"/>
      <c r="B12" s="151"/>
      <c r="C12" s="151"/>
      <c r="D12" s="152"/>
      <c r="E12" s="152"/>
      <c r="F12" s="152"/>
    </row>
    <row r="13" spans="1:6" ht="12.75">
      <c r="A13" s="152"/>
      <c r="B13" s="152"/>
      <c r="C13" s="151" t="s">
        <v>35</v>
      </c>
      <c r="D13" s="151" t="s">
        <v>36</v>
      </c>
      <c r="E13" s="151" t="s">
        <v>37</v>
      </c>
      <c r="F13" s="151" t="s">
        <v>38</v>
      </c>
    </row>
    <row r="14" spans="1:6" ht="12.75">
      <c r="A14" s="152"/>
      <c r="B14" s="152"/>
      <c r="C14" s="151"/>
      <c r="D14" s="151"/>
      <c r="E14" s="151"/>
      <c r="F14" s="151"/>
    </row>
    <row r="15" spans="1:6" ht="12.75">
      <c r="A15" s="10">
        <v>10000000</v>
      </c>
      <c r="B15" s="11" t="s">
        <v>74</v>
      </c>
      <c r="C15" s="18">
        <f>C16+C24+C31+C37</f>
        <v>281813570</v>
      </c>
      <c r="D15" s="18">
        <f>D16+D24+D31+D37</f>
        <v>152803315.69</v>
      </c>
      <c r="E15" s="18">
        <f aca="true" t="shared" si="0" ref="E15:E85">+D15-C15</f>
        <v>-129010254.31</v>
      </c>
      <c r="F15" s="20">
        <f aca="true" t="shared" si="1" ref="F15:F60">+D15/C15*100</f>
        <v>54.22141868115151</v>
      </c>
    </row>
    <row r="16" spans="1:6" ht="25.5">
      <c r="A16" s="12">
        <v>11000000</v>
      </c>
      <c r="B16" s="11" t="s">
        <v>72</v>
      </c>
      <c r="C16" s="18">
        <f>C17+C22</f>
        <v>221759300</v>
      </c>
      <c r="D16" s="18">
        <f>D17+D22</f>
        <v>122515709.46</v>
      </c>
      <c r="E16" s="18">
        <f t="shared" si="0"/>
        <v>-99243590.54</v>
      </c>
      <c r="F16" s="20">
        <f t="shared" si="1"/>
        <v>55.24715737288132</v>
      </c>
    </row>
    <row r="17" spans="1:6" ht="12.75">
      <c r="A17" s="83">
        <v>110100000</v>
      </c>
      <c r="B17" s="11" t="s">
        <v>73</v>
      </c>
      <c r="C17" s="18">
        <f>SUM(C18:C21)</f>
        <v>221648400</v>
      </c>
      <c r="D17" s="18">
        <f>SUM(D18:D21)</f>
        <v>122405700.46</v>
      </c>
      <c r="E17" s="18">
        <f t="shared" si="0"/>
        <v>-99242699.54</v>
      </c>
      <c r="F17" s="20">
        <f t="shared" si="1"/>
        <v>55.22516763486674</v>
      </c>
    </row>
    <row r="18" spans="1:6" ht="38.25">
      <c r="A18" s="13">
        <v>11010100</v>
      </c>
      <c r="B18" s="39" t="s">
        <v>39</v>
      </c>
      <c r="C18" s="19">
        <v>209764500</v>
      </c>
      <c r="D18" s="19">
        <v>116133147.07</v>
      </c>
      <c r="E18" s="19">
        <f t="shared" si="0"/>
        <v>-93631352.93</v>
      </c>
      <c r="F18" s="21">
        <f t="shared" si="1"/>
        <v>55.36358491069747</v>
      </c>
    </row>
    <row r="19" spans="1:6" ht="63.75">
      <c r="A19" s="13">
        <v>11010200</v>
      </c>
      <c r="B19" s="39" t="s">
        <v>0</v>
      </c>
      <c r="C19" s="19">
        <v>10182400</v>
      </c>
      <c r="D19" s="19">
        <v>5133243.02</v>
      </c>
      <c r="E19" s="19">
        <f t="shared" si="0"/>
        <v>-5049156.98</v>
      </c>
      <c r="F19" s="21">
        <f t="shared" si="1"/>
        <v>50.41289892363293</v>
      </c>
    </row>
    <row r="20" spans="1:6" ht="38.25">
      <c r="A20" s="13">
        <v>11010400</v>
      </c>
      <c r="B20" s="39" t="s">
        <v>1</v>
      </c>
      <c r="C20" s="19">
        <v>630600</v>
      </c>
      <c r="D20" s="19">
        <v>790312.61</v>
      </c>
      <c r="E20" s="19">
        <f t="shared" si="0"/>
        <v>159712.61</v>
      </c>
      <c r="F20" s="21">
        <f t="shared" si="1"/>
        <v>125.32708690136378</v>
      </c>
    </row>
    <row r="21" spans="1:6" ht="25.5">
      <c r="A21" s="13">
        <v>11010500</v>
      </c>
      <c r="B21" s="14" t="s">
        <v>2</v>
      </c>
      <c r="C21" s="19">
        <v>1070900</v>
      </c>
      <c r="D21" s="19">
        <v>348997.76</v>
      </c>
      <c r="E21" s="19">
        <f t="shared" si="0"/>
        <v>-721902.24</v>
      </c>
      <c r="F21" s="21">
        <f t="shared" si="1"/>
        <v>32.58920160612569</v>
      </c>
    </row>
    <row r="22" spans="1:6" ht="12.75">
      <c r="A22" s="12">
        <v>11020000</v>
      </c>
      <c r="B22" s="11" t="s">
        <v>3</v>
      </c>
      <c r="C22" s="18">
        <f>C23</f>
        <v>110900</v>
      </c>
      <c r="D22" s="18">
        <f>D23</f>
        <v>110009</v>
      </c>
      <c r="E22" s="18">
        <f t="shared" si="0"/>
        <v>-891</v>
      </c>
      <c r="F22" s="20">
        <f t="shared" si="1"/>
        <v>99.1965734896303</v>
      </c>
    </row>
    <row r="23" spans="1:6" ht="25.5">
      <c r="A23" s="13">
        <v>11020200</v>
      </c>
      <c r="B23" s="14" t="s">
        <v>48</v>
      </c>
      <c r="C23" s="19">
        <v>110900</v>
      </c>
      <c r="D23" s="19">
        <v>110009</v>
      </c>
      <c r="E23" s="19">
        <f t="shared" si="0"/>
        <v>-891</v>
      </c>
      <c r="F23" s="21">
        <f t="shared" si="1"/>
        <v>99.1965734896303</v>
      </c>
    </row>
    <row r="24" spans="1:6" ht="25.5">
      <c r="A24" s="12">
        <v>13000000</v>
      </c>
      <c r="B24" s="11" t="s">
        <v>4</v>
      </c>
      <c r="C24" s="18">
        <f>+C25+C28</f>
        <v>1486300</v>
      </c>
      <c r="D24" s="18">
        <f>+D25+D28</f>
        <v>241094.49</v>
      </c>
      <c r="E24" s="18">
        <f t="shared" si="0"/>
        <v>-1245205.51</v>
      </c>
      <c r="F24" s="20">
        <f t="shared" si="1"/>
        <v>16.221118885823856</v>
      </c>
    </row>
    <row r="25" spans="1:6" ht="25.5">
      <c r="A25" s="12">
        <v>13010000</v>
      </c>
      <c r="B25" s="11" t="s">
        <v>5</v>
      </c>
      <c r="C25" s="18">
        <f>+C26+C27</f>
        <v>479600</v>
      </c>
      <c r="D25" s="18">
        <f>+D26+D27</f>
        <v>189831.40999999997</v>
      </c>
      <c r="E25" s="18">
        <f t="shared" si="0"/>
        <v>-289768.59</v>
      </c>
      <c r="F25" s="20">
        <f t="shared" si="1"/>
        <v>39.581194745621346</v>
      </c>
    </row>
    <row r="26" spans="1:6" ht="38.25">
      <c r="A26" s="13">
        <v>13010100</v>
      </c>
      <c r="B26" s="32" t="s">
        <v>283</v>
      </c>
      <c r="C26" s="19"/>
      <c r="D26" s="19">
        <v>3227.05</v>
      </c>
      <c r="E26" s="19">
        <f t="shared" si="0"/>
        <v>3227.05</v>
      </c>
      <c r="F26" s="21">
        <v>0</v>
      </c>
    </row>
    <row r="27" spans="1:6" ht="51.75" customHeight="1">
      <c r="A27" s="13">
        <v>13010200</v>
      </c>
      <c r="B27" s="14" t="s">
        <v>49</v>
      </c>
      <c r="C27" s="19">
        <v>479600</v>
      </c>
      <c r="D27" s="19">
        <v>186604.36</v>
      </c>
      <c r="E27" s="19">
        <f t="shared" si="0"/>
        <v>-292995.64</v>
      </c>
      <c r="F27" s="21">
        <f t="shared" si="1"/>
        <v>38.908331943286065</v>
      </c>
    </row>
    <row r="28" spans="1:6" ht="12.75">
      <c r="A28" s="12">
        <v>13030000</v>
      </c>
      <c r="B28" s="11" t="s">
        <v>279</v>
      </c>
      <c r="C28" s="18">
        <f>+C29+C30</f>
        <v>1006700</v>
      </c>
      <c r="D28" s="18">
        <f>+D29+D30</f>
        <v>51263.08</v>
      </c>
      <c r="E28" s="19">
        <f t="shared" si="0"/>
        <v>-955436.92</v>
      </c>
      <c r="F28" s="21">
        <f t="shared" si="1"/>
        <v>5.092190324823682</v>
      </c>
    </row>
    <row r="29" spans="1:6" ht="25.5">
      <c r="A29" s="13">
        <v>13030100</v>
      </c>
      <c r="B29" s="102" t="s">
        <v>280</v>
      </c>
      <c r="C29" s="19">
        <v>56700</v>
      </c>
      <c r="D29" s="19">
        <v>33366.96</v>
      </c>
      <c r="E29" s="19">
        <f t="shared" si="0"/>
        <v>-23333.04</v>
      </c>
      <c r="F29" s="21">
        <f t="shared" si="1"/>
        <v>58.84825396825397</v>
      </c>
    </row>
    <row r="30" spans="1:6" ht="25.5">
      <c r="A30" s="13">
        <v>13030200</v>
      </c>
      <c r="B30" s="102" t="s">
        <v>281</v>
      </c>
      <c r="C30" s="19">
        <v>950000</v>
      </c>
      <c r="D30" s="19">
        <v>17896.12</v>
      </c>
      <c r="E30" s="19">
        <f t="shared" si="0"/>
        <v>-932103.88</v>
      </c>
      <c r="F30" s="21">
        <f t="shared" si="1"/>
        <v>1.883802105263158</v>
      </c>
    </row>
    <row r="31" spans="1:6" ht="12.75">
      <c r="A31" s="12">
        <v>14000000</v>
      </c>
      <c r="B31" s="11" t="s">
        <v>6</v>
      </c>
      <c r="C31" s="18">
        <f>C36+C32+C34</f>
        <v>8846000</v>
      </c>
      <c r="D31" s="18">
        <f>D36+D32+D34</f>
        <v>4543581.08</v>
      </c>
      <c r="E31" s="18">
        <f t="shared" si="0"/>
        <v>-4302418.92</v>
      </c>
      <c r="F31" s="20">
        <f>+D31/C31*100</f>
        <v>51.363114175898716</v>
      </c>
    </row>
    <row r="32" spans="1:6" ht="25.5">
      <c r="A32" s="12">
        <v>14020000</v>
      </c>
      <c r="B32" s="22" t="s">
        <v>78</v>
      </c>
      <c r="C32" s="18">
        <f>C33</f>
        <v>1028700</v>
      </c>
      <c r="D32" s="18">
        <f>D33</f>
        <v>482890.07</v>
      </c>
      <c r="E32" s="18">
        <f t="shared" si="0"/>
        <v>-545809.9299999999</v>
      </c>
      <c r="F32" s="20">
        <f t="shared" si="1"/>
        <v>46.94177797219792</v>
      </c>
    </row>
    <row r="33" spans="1:6" ht="12.75">
      <c r="A33" s="13">
        <v>14021900</v>
      </c>
      <c r="B33" s="14" t="s">
        <v>77</v>
      </c>
      <c r="C33" s="19">
        <v>1028700</v>
      </c>
      <c r="D33" s="19">
        <v>482890.07</v>
      </c>
      <c r="E33" s="19">
        <f t="shared" si="0"/>
        <v>-545809.9299999999</v>
      </c>
      <c r="F33" s="21">
        <f t="shared" si="1"/>
        <v>46.94177797219792</v>
      </c>
    </row>
    <row r="34" spans="1:6" ht="25.5">
      <c r="A34" s="12">
        <v>14030000</v>
      </c>
      <c r="B34" s="22" t="s">
        <v>79</v>
      </c>
      <c r="C34" s="18">
        <f>C35</f>
        <v>4216600</v>
      </c>
      <c r="D34" s="18">
        <f>D35</f>
        <v>1881712.86</v>
      </c>
      <c r="E34" s="18">
        <f t="shared" si="0"/>
        <v>-2334887.1399999997</v>
      </c>
      <c r="F34" s="20">
        <f t="shared" si="1"/>
        <v>44.626306977185415</v>
      </c>
    </row>
    <row r="35" spans="1:6" ht="12.75">
      <c r="A35" s="13">
        <v>14031900</v>
      </c>
      <c r="B35" s="14" t="s">
        <v>77</v>
      </c>
      <c r="C35" s="19">
        <v>4216600</v>
      </c>
      <c r="D35" s="19">
        <v>1881712.86</v>
      </c>
      <c r="E35" s="19">
        <f t="shared" si="0"/>
        <v>-2334887.1399999997</v>
      </c>
      <c r="F35" s="21">
        <f t="shared" si="1"/>
        <v>44.626306977185415</v>
      </c>
    </row>
    <row r="36" spans="1:6" ht="25.5">
      <c r="A36" s="12">
        <v>14040000</v>
      </c>
      <c r="B36" s="11" t="s">
        <v>47</v>
      </c>
      <c r="C36" s="18">
        <v>3600700</v>
      </c>
      <c r="D36" s="18">
        <v>2178978.15</v>
      </c>
      <c r="E36" s="18">
        <f t="shared" si="0"/>
        <v>-1421721.85</v>
      </c>
      <c r="F36" s="20">
        <f t="shared" si="1"/>
        <v>60.515403949232095</v>
      </c>
    </row>
    <row r="37" spans="1:6" ht="12.75">
      <c r="A37" s="12">
        <v>18000000</v>
      </c>
      <c r="B37" s="11" t="s">
        <v>7</v>
      </c>
      <c r="C37" s="18">
        <f>C38+C49+C52</f>
        <v>49721970</v>
      </c>
      <c r="D37" s="18">
        <f>D38+D49+D52</f>
        <v>25502930.659999996</v>
      </c>
      <c r="E37" s="18">
        <f t="shared" si="0"/>
        <v>-24219039.340000004</v>
      </c>
      <c r="F37" s="20">
        <f t="shared" si="1"/>
        <v>51.291070446323815</v>
      </c>
    </row>
    <row r="38" spans="1:6" ht="12.75">
      <c r="A38" s="12">
        <v>18010000</v>
      </c>
      <c r="B38" s="11" t="s">
        <v>8</v>
      </c>
      <c r="C38" s="18">
        <f>SUM(C39:C48)</f>
        <v>31378670</v>
      </c>
      <c r="D38" s="18">
        <f>SUM(D39:D48)</f>
        <v>16094450.049999999</v>
      </c>
      <c r="E38" s="18">
        <f t="shared" si="0"/>
        <v>-15284219.950000001</v>
      </c>
      <c r="F38" s="20">
        <f t="shared" si="1"/>
        <v>51.29105232949643</v>
      </c>
    </row>
    <row r="39" spans="1:6" ht="38.25">
      <c r="A39" s="13">
        <v>18010100</v>
      </c>
      <c r="B39" s="14" t="s">
        <v>57</v>
      </c>
      <c r="C39" s="19">
        <v>16400</v>
      </c>
      <c r="D39" s="19">
        <v>81947.58</v>
      </c>
      <c r="E39" s="19">
        <f t="shared" si="0"/>
        <v>65547.58</v>
      </c>
      <c r="F39" s="21">
        <f t="shared" si="1"/>
        <v>499.6803658536585</v>
      </c>
    </row>
    <row r="40" spans="1:6" ht="38.25">
      <c r="A40" s="13">
        <v>18010200</v>
      </c>
      <c r="B40" s="14" t="s">
        <v>50</v>
      </c>
      <c r="C40" s="19">
        <v>175800</v>
      </c>
      <c r="D40" s="19">
        <v>75838.62</v>
      </c>
      <c r="E40" s="19">
        <f t="shared" si="0"/>
        <v>-99961.38</v>
      </c>
      <c r="F40" s="21">
        <f t="shared" si="1"/>
        <v>43.13914675767918</v>
      </c>
    </row>
    <row r="41" spans="1:6" ht="38.25">
      <c r="A41" s="13">
        <v>18010300</v>
      </c>
      <c r="B41" s="15" t="s">
        <v>80</v>
      </c>
      <c r="C41" s="19">
        <v>225700</v>
      </c>
      <c r="D41" s="19">
        <v>94928.3</v>
      </c>
      <c r="E41" s="19">
        <f t="shared" si="0"/>
        <v>-130771.7</v>
      </c>
      <c r="F41" s="21">
        <f t="shared" si="1"/>
        <v>42.05950376606115</v>
      </c>
    </row>
    <row r="42" spans="1:6" ht="38.25">
      <c r="A42" s="13">
        <v>18010400</v>
      </c>
      <c r="B42" s="14" t="s">
        <v>51</v>
      </c>
      <c r="C42" s="19">
        <v>1175600</v>
      </c>
      <c r="D42" s="19">
        <v>650192.36</v>
      </c>
      <c r="E42" s="19">
        <f t="shared" si="0"/>
        <v>-525407.64</v>
      </c>
      <c r="F42" s="21">
        <f t="shared" si="1"/>
        <v>55.307277985709426</v>
      </c>
    </row>
    <row r="43" spans="1:6" ht="12.75">
      <c r="A43" s="13">
        <v>18010500</v>
      </c>
      <c r="B43" s="14" t="s">
        <v>9</v>
      </c>
      <c r="C43" s="19">
        <v>24181300</v>
      </c>
      <c r="D43" s="19">
        <v>12463443.36</v>
      </c>
      <c r="E43" s="19">
        <f t="shared" si="0"/>
        <v>-11717856.64</v>
      </c>
      <c r="F43" s="21">
        <f t="shared" si="1"/>
        <v>51.541659712256994</v>
      </c>
    </row>
    <row r="44" spans="1:6" ht="12.75">
      <c r="A44" s="13">
        <v>18010600</v>
      </c>
      <c r="B44" s="14" t="s">
        <v>10</v>
      </c>
      <c r="C44" s="19">
        <v>3861030</v>
      </c>
      <c r="D44" s="19">
        <v>1998830.14</v>
      </c>
      <c r="E44" s="19">
        <f t="shared" si="0"/>
        <v>-1862199.86</v>
      </c>
      <c r="F44" s="21">
        <f t="shared" si="1"/>
        <v>51.769350147499495</v>
      </c>
    </row>
    <row r="45" spans="1:6" ht="12.75">
      <c r="A45" s="13">
        <v>18010700</v>
      </c>
      <c r="B45" s="14" t="s">
        <v>11</v>
      </c>
      <c r="C45" s="19">
        <v>180000</v>
      </c>
      <c r="D45" s="19">
        <v>52204.04</v>
      </c>
      <c r="E45" s="19">
        <f t="shared" si="0"/>
        <v>-127795.95999999999</v>
      </c>
      <c r="F45" s="21">
        <f t="shared" si="1"/>
        <v>29.002244444444447</v>
      </c>
    </row>
    <row r="46" spans="1:6" ht="12.75">
      <c r="A46" s="13">
        <v>18010900</v>
      </c>
      <c r="B46" s="14" t="s">
        <v>12</v>
      </c>
      <c r="C46" s="19">
        <v>1562840</v>
      </c>
      <c r="D46" s="19">
        <v>661648.98</v>
      </c>
      <c r="E46" s="19">
        <f t="shared" si="0"/>
        <v>-901191.02</v>
      </c>
      <c r="F46" s="21">
        <f t="shared" si="1"/>
        <v>42.33632233625963</v>
      </c>
    </row>
    <row r="47" spans="1:6" ht="12.75">
      <c r="A47" s="13"/>
      <c r="B47" s="14" t="s">
        <v>337</v>
      </c>
      <c r="C47" s="19">
        <v>0</v>
      </c>
      <c r="D47" s="19">
        <v>2916.67</v>
      </c>
      <c r="E47" s="19">
        <f t="shared" si="0"/>
        <v>2916.67</v>
      </c>
      <c r="F47" s="21">
        <v>0</v>
      </c>
    </row>
    <row r="48" spans="1:6" ht="12.75">
      <c r="A48" s="13">
        <v>18011100</v>
      </c>
      <c r="B48" s="14" t="s">
        <v>284</v>
      </c>
      <c r="C48" s="19">
        <v>0</v>
      </c>
      <c r="D48" s="19">
        <v>12500</v>
      </c>
      <c r="E48" s="19">
        <f t="shared" si="0"/>
        <v>12500</v>
      </c>
      <c r="F48" s="21">
        <v>0</v>
      </c>
    </row>
    <row r="49" spans="1:6" ht="12.75">
      <c r="A49" s="12">
        <v>18030000</v>
      </c>
      <c r="B49" s="11" t="s">
        <v>13</v>
      </c>
      <c r="C49" s="18">
        <f>C50+C51</f>
        <v>42300</v>
      </c>
      <c r="D49" s="18">
        <f>D50+D51</f>
        <v>98911.2</v>
      </c>
      <c r="E49" s="18">
        <f t="shared" si="0"/>
        <v>56611.2</v>
      </c>
      <c r="F49" s="20">
        <f t="shared" si="1"/>
        <v>233.83262411347516</v>
      </c>
    </row>
    <row r="50" spans="1:6" ht="12.75">
      <c r="A50" s="13">
        <v>18030100</v>
      </c>
      <c r="B50" s="14" t="s">
        <v>14</v>
      </c>
      <c r="C50" s="19">
        <v>35000</v>
      </c>
      <c r="D50" s="19">
        <v>41733.21</v>
      </c>
      <c r="E50" s="19">
        <f t="shared" si="0"/>
        <v>6733.209999999999</v>
      </c>
      <c r="F50" s="21">
        <f t="shared" si="1"/>
        <v>119.23774285714286</v>
      </c>
    </row>
    <row r="51" spans="1:6" ht="12.75">
      <c r="A51" s="13">
        <v>18030200</v>
      </c>
      <c r="B51" s="14" t="s">
        <v>15</v>
      </c>
      <c r="C51" s="19">
        <v>7300</v>
      </c>
      <c r="D51" s="19">
        <v>57177.99</v>
      </c>
      <c r="E51" s="19">
        <f t="shared" si="0"/>
        <v>49877.99</v>
      </c>
      <c r="F51" s="21">
        <f t="shared" si="1"/>
        <v>783.2601369863014</v>
      </c>
    </row>
    <row r="52" spans="1:6" ht="12.75">
      <c r="A52" s="12">
        <v>18050000</v>
      </c>
      <c r="B52" s="11" t="s">
        <v>16</v>
      </c>
      <c r="C52" s="18">
        <f>SUM(C53:C56)</f>
        <v>18301000</v>
      </c>
      <c r="D52" s="18">
        <f>SUM(D53:D56)</f>
        <v>9309569.41</v>
      </c>
      <c r="E52" s="18">
        <f t="shared" si="0"/>
        <v>-8991430.59</v>
      </c>
      <c r="F52" s="20">
        <f t="shared" si="1"/>
        <v>50.86918425222665</v>
      </c>
    </row>
    <row r="53" spans="1:6" ht="25.5">
      <c r="A53" s="12">
        <v>18050200</v>
      </c>
      <c r="B53" s="14" t="s">
        <v>338</v>
      </c>
      <c r="C53" s="19">
        <v>0</v>
      </c>
      <c r="D53" s="19">
        <v>206.4</v>
      </c>
      <c r="E53" s="19">
        <f t="shared" si="0"/>
        <v>206.4</v>
      </c>
      <c r="F53" s="21">
        <v>0</v>
      </c>
    </row>
    <row r="54" spans="1:6" ht="12.75">
      <c r="A54" s="13">
        <v>18050300</v>
      </c>
      <c r="B54" s="14" t="s">
        <v>17</v>
      </c>
      <c r="C54" s="19">
        <v>3081500</v>
      </c>
      <c r="D54" s="19">
        <v>1579391.17</v>
      </c>
      <c r="E54" s="19">
        <f t="shared" si="0"/>
        <v>-1502108.83</v>
      </c>
      <c r="F54" s="21">
        <f t="shared" si="1"/>
        <v>51.253972740548434</v>
      </c>
    </row>
    <row r="55" spans="1:6" ht="12.75">
      <c r="A55" s="13">
        <v>18050400</v>
      </c>
      <c r="B55" s="14" t="s">
        <v>18</v>
      </c>
      <c r="C55" s="19">
        <v>15161700</v>
      </c>
      <c r="D55" s="19">
        <v>7675576.15</v>
      </c>
      <c r="E55" s="19">
        <f t="shared" si="0"/>
        <v>-7486123.85</v>
      </c>
      <c r="F55" s="21">
        <f t="shared" si="1"/>
        <v>50.62477261784628</v>
      </c>
    </row>
    <row r="56" spans="1:6" ht="51">
      <c r="A56" s="13">
        <v>18050500</v>
      </c>
      <c r="B56" s="14" t="s">
        <v>19</v>
      </c>
      <c r="C56" s="19">
        <v>57800</v>
      </c>
      <c r="D56" s="19">
        <v>54395.69</v>
      </c>
      <c r="E56" s="19">
        <f t="shared" si="0"/>
        <v>-3404.3099999999977</v>
      </c>
      <c r="F56" s="21">
        <f t="shared" si="1"/>
        <v>94.11019031141869</v>
      </c>
    </row>
    <row r="57" spans="1:6" ht="12.75">
      <c r="A57" s="12">
        <v>20000000</v>
      </c>
      <c r="B57" s="11" t="s">
        <v>21</v>
      </c>
      <c r="C57" s="18">
        <f>C58+C64+C75</f>
        <v>2581230</v>
      </c>
      <c r="D57" s="18">
        <f>D58+D64+D75</f>
        <v>1438352.12</v>
      </c>
      <c r="E57" s="18">
        <f t="shared" si="0"/>
        <v>-1142877.88</v>
      </c>
      <c r="F57" s="20">
        <f t="shared" si="1"/>
        <v>55.723516308116686</v>
      </c>
    </row>
    <row r="58" spans="1:6" ht="12.75">
      <c r="A58" s="12">
        <v>21000000</v>
      </c>
      <c r="B58" s="11" t="s">
        <v>52</v>
      </c>
      <c r="C58" s="18">
        <f>C59+C61</f>
        <v>243200</v>
      </c>
      <c r="D58" s="18">
        <f>D59+D61</f>
        <v>137080.33000000002</v>
      </c>
      <c r="E58" s="18">
        <f t="shared" si="0"/>
        <v>-106119.66999999998</v>
      </c>
      <c r="F58" s="20">
        <f t="shared" si="1"/>
        <v>56.365267269736854</v>
      </c>
    </row>
    <row r="59" spans="1:6" ht="76.5">
      <c r="A59" s="12">
        <v>21010000</v>
      </c>
      <c r="B59" s="11" t="s">
        <v>277</v>
      </c>
      <c r="C59" s="18">
        <f>C60</f>
        <v>82700</v>
      </c>
      <c r="D59" s="18">
        <f>D60</f>
        <v>38301.01</v>
      </c>
      <c r="E59" s="18">
        <f t="shared" si="0"/>
        <v>-44398.99</v>
      </c>
      <c r="F59" s="20">
        <f t="shared" si="1"/>
        <v>46.31319226118501</v>
      </c>
    </row>
    <row r="60" spans="1:6" ht="38.25">
      <c r="A60" s="13">
        <v>21010300</v>
      </c>
      <c r="B60" s="14" t="s">
        <v>53</v>
      </c>
      <c r="C60" s="19">
        <v>82700</v>
      </c>
      <c r="D60" s="19">
        <v>38301.01</v>
      </c>
      <c r="E60" s="19">
        <f t="shared" si="0"/>
        <v>-44398.99</v>
      </c>
      <c r="F60" s="21">
        <f t="shared" si="1"/>
        <v>46.31319226118501</v>
      </c>
    </row>
    <row r="61" spans="1:6" ht="12.75">
      <c r="A61" s="12">
        <v>21080000</v>
      </c>
      <c r="B61" s="11" t="s">
        <v>59</v>
      </c>
      <c r="C61" s="18">
        <f>C62+C63</f>
        <v>160500</v>
      </c>
      <c r="D61" s="18">
        <f>D62+D63</f>
        <v>98779.32</v>
      </c>
      <c r="E61" s="18">
        <f t="shared" si="0"/>
        <v>-61720.67999999999</v>
      </c>
      <c r="F61" s="20">
        <f>+D61/C61*100</f>
        <v>61.544747663551405</v>
      </c>
    </row>
    <row r="62" spans="1:6" ht="12.75">
      <c r="A62" s="13">
        <v>21081100</v>
      </c>
      <c r="B62" s="14" t="s">
        <v>54</v>
      </c>
      <c r="C62" s="19">
        <v>78900</v>
      </c>
      <c r="D62" s="19">
        <v>58769</v>
      </c>
      <c r="E62" s="19">
        <f t="shared" si="0"/>
        <v>-20131</v>
      </c>
      <c r="F62" s="21">
        <f>+D62/C62*100</f>
        <v>74.48542458808618</v>
      </c>
    </row>
    <row r="63" spans="1:6" ht="38.25">
      <c r="A63" s="13">
        <v>21081500</v>
      </c>
      <c r="B63" s="16" t="s">
        <v>83</v>
      </c>
      <c r="C63" s="19">
        <v>81600</v>
      </c>
      <c r="D63" s="19">
        <v>40010.32</v>
      </c>
      <c r="E63" s="19">
        <f t="shared" si="0"/>
        <v>-41589.68</v>
      </c>
      <c r="F63" s="21">
        <v>0</v>
      </c>
    </row>
    <row r="64" spans="1:6" ht="25.5">
      <c r="A64" s="12">
        <v>22000000</v>
      </c>
      <c r="B64" s="11" t="s">
        <v>55</v>
      </c>
      <c r="C64" s="18">
        <f>C65+C70+C72</f>
        <v>2338030</v>
      </c>
      <c r="D64" s="18">
        <f>D65+D70+D72</f>
        <v>1029417.1799999999</v>
      </c>
      <c r="E64" s="18">
        <f t="shared" si="0"/>
        <v>-1308612.82</v>
      </c>
      <c r="F64" s="20">
        <f>+D64/C64*100</f>
        <v>44.029254543354874</v>
      </c>
    </row>
    <row r="65" spans="1:6" ht="12.75">
      <c r="A65" s="12">
        <v>22010000</v>
      </c>
      <c r="B65" s="11" t="s">
        <v>22</v>
      </c>
      <c r="C65" s="18">
        <f>SUM(C66:C68)+C69</f>
        <v>1614000</v>
      </c>
      <c r="D65" s="18">
        <f>SUM(D66:D68)+D69</f>
        <v>697910.99</v>
      </c>
      <c r="E65" s="18">
        <f t="shared" si="0"/>
        <v>-916089.01</v>
      </c>
      <c r="F65" s="20">
        <f>+D65/C65*100</f>
        <v>43.24107744733581</v>
      </c>
    </row>
    <row r="66" spans="1:6" ht="38.25">
      <c r="A66" s="17">
        <v>22010300</v>
      </c>
      <c r="B66" s="16" t="s">
        <v>278</v>
      </c>
      <c r="C66" s="19">
        <v>30000</v>
      </c>
      <c r="D66" s="19">
        <v>25700</v>
      </c>
      <c r="E66" s="19">
        <f t="shared" si="0"/>
        <v>-4300</v>
      </c>
      <c r="F66" s="21">
        <f aca="true" t="shared" si="2" ref="F66:F107">+D66/C66*100</f>
        <v>85.66666666666667</v>
      </c>
    </row>
    <row r="67" spans="1:6" ht="12.75">
      <c r="A67" s="13">
        <v>22012500</v>
      </c>
      <c r="B67" s="14" t="s">
        <v>23</v>
      </c>
      <c r="C67" s="19">
        <v>1400000</v>
      </c>
      <c r="D67" s="19">
        <v>582458.99</v>
      </c>
      <c r="E67" s="19">
        <f t="shared" si="0"/>
        <v>-817541.01</v>
      </c>
      <c r="F67" s="21">
        <f t="shared" si="2"/>
        <v>41.60421357142857</v>
      </c>
    </row>
    <row r="68" spans="1:6" ht="25.5">
      <c r="A68" s="17">
        <v>22012600</v>
      </c>
      <c r="B68" s="16" t="s">
        <v>75</v>
      </c>
      <c r="C68" s="19">
        <v>184000</v>
      </c>
      <c r="D68" s="19">
        <v>87832</v>
      </c>
      <c r="E68" s="19">
        <f t="shared" si="0"/>
        <v>-96168</v>
      </c>
      <c r="F68" s="21">
        <f t="shared" si="2"/>
        <v>47.73478260869565</v>
      </c>
    </row>
    <row r="69" spans="1:6" ht="79.5" customHeight="1">
      <c r="A69" s="17">
        <v>22012900</v>
      </c>
      <c r="B69" s="104" t="s">
        <v>282</v>
      </c>
      <c r="C69" s="19">
        <v>0</v>
      </c>
      <c r="D69" s="19">
        <v>1920</v>
      </c>
      <c r="E69" s="19">
        <f t="shared" si="0"/>
        <v>1920</v>
      </c>
      <c r="F69" s="21">
        <v>0</v>
      </c>
    </row>
    <row r="70" spans="1:6" ht="32.25" customHeight="1">
      <c r="A70" s="12">
        <v>22080000</v>
      </c>
      <c r="B70" s="11" t="s">
        <v>60</v>
      </c>
      <c r="C70" s="18">
        <f>C71</f>
        <v>602030</v>
      </c>
      <c r="D70" s="18">
        <f>D71</f>
        <v>270302.22</v>
      </c>
      <c r="E70" s="18">
        <f t="shared" si="0"/>
        <v>-331727.78</v>
      </c>
      <c r="F70" s="20">
        <f t="shared" si="2"/>
        <v>44.89846353171769</v>
      </c>
    </row>
    <row r="71" spans="1:6" ht="38.25">
      <c r="A71" s="13">
        <v>22080400</v>
      </c>
      <c r="B71" s="14" t="s">
        <v>61</v>
      </c>
      <c r="C71" s="19">
        <v>602030</v>
      </c>
      <c r="D71" s="19">
        <v>270302.22</v>
      </c>
      <c r="E71" s="19">
        <f t="shared" si="0"/>
        <v>-331727.78</v>
      </c>
      <c r="F71" s="21">
        <f t="shared" si="2"/>
        <v>44.89846353171769</v>
      </c>
    </row>
    <row r="72" spans="1:6" ht="12.75">
      <c r="A72" s="12">
        <v>22090000</v>
      </c>
      <c r="B72" s="11" t="s">
        <v>24</v>
      </c>
      <c r="C72" s="18">
        <f>C73+C74</f>
        <v>122000</v>
      </c>
      <c r="D72" s="18">
        <f>D73+D74</f>
        <v>61203.97</v>
      </c>
      <c r="E72" s="18">
        <f t="shared" si="0"/>
        <v>-60796.03</v>
      </c>
      <c r="F72" s="20">
        <f t="shared" si="2"/>
        <v>50.167188524590166</v>
      </c>
    </row>
    <row r="73" spans="1:6" ht="38.25">
      <c r="A73" s="13">
        <v>22090100</v>
      </c>
      <c r="B73" s="14" t="s">
        <v>25</v>
      </c>
      <c r="C73" s="19">
        <v>112000</v>
      </c>
      <c r="D73" s="19">
        <v>57354.97</v>
      </c>
      <c r="E73" s="19">
        <f t="shared" si="0"/>
        <v>-54645.03</v>
      </c>
      <c r="F73" s="21">
        <f t="shared" si="2"/>
        <v>51.20979464285714</v>
      </c>
    </row>
    <row r="74" spans="1:6" ht="38.25">
      <c r="A74" s="13">
        <v>22090400</v>
      </c>
      <c r="B74" s="14" t="s">
        <v>56</v>
      </c>
      <c r="C74" s="19">
        <v>10000</v>
      </c>
      <c r="D74" s="19">
        <v>3849</v>
      </c>
      <c r="E74" s="19">
        <f t="shared" si="0"/>
        <v>-6151</v>
      </c>
      <c r="F74" s="21">
        <f t="shared" si="2"/>
        <v>38.49</v>
      </c>
    </row>
    <row r="75" spans="1:6" ht="12.75">
      <c r="A75" s="12">
        <v>24000000</v>
      </c>
      <c r="B75" s="11" t="s">
        <v>62</v>
      </c>
      <c r="C75" s="18">
        <f>C76</f>
        <v>0</v>
      </c>
      <c r="D75" s="18">
        <f>D76</f>
        <v>271854.61</v>
      </c>
      <c r="E75" s="18">
        <f t="shared" si="0"/>
        <v>271854.61</v>
      </c>
      <c r="F75" s="20">
        <v>0</v>
      </c>
    </row>
    <row r="76" spans="1:6" ht="12.75">
      <c r="A76" s="12">
        <v>24060000</v>
      </c>
      <c r="B76" s="11" t="s">
        <v>63</v>
      </c>
      <c r="C76" s="18">
        <f>C77</f>
        <v>0</v>
      </c>
      <c r="D76" s="18">
        <f>D77+D78</f>
        <v>271854.61</v>
      </c>
      <c r="E76" s="18">
        <f t="shared" si="0"/>
        <v>271854.61</v>
      </c>
      <c r="F76" s="20">
        <v>0</v>
      </c>
    </row>
    <row r="77" spans="1:6" ht="12.75">
      <c r="A77" s="13">
        <v>24060300</v>
      </c>
      <c r="B77" s="14" t="s">
        <v>63</v>
      </c>
      <c r="C77" s="19">
        <v>0</v>
      </c>
      <c r="D77" s="19">
        <v>35495.42</v>
      </c>
      <c r="E77" s="19">
        <f t="shared" si="0"/>
        <v>35495.42</v>
      </c>
      <c r="F77" s="21">
        <v>0</v>
      </c>
    </row>
    <row r="78" spans="1:6" ht="117" customHeight="1">
      <c r="A78" s="139">
        <v>24062200</v>
      </c>
      <c r="B78" s="107" t="s">
        <v>339</v>
      </c>
      <c r="C78" s="19">
        <v>0</v>
      </c>
      <c r="D78" s="19">
        <v>236359.19</v>
      </c>
      <c r="E78" s="19">
        <f t="shared" si="0"/>
        <v>236359.19</v>
      </c>
      <c r="F78" s="21">
        <v>0</v>
      </c>
    </row>
    <row r="79" spans="1:6" ht="12.75">
      <c r="A79" s="140">
        <v>30000000</v>
      </c>
      <c r="B79" s="141" t="s">
        <v>68</v>
      </c>
      <c r="C79" s="18">
        <v>0</v>
      </c>
      <c r="D79" s="18">
        <f>+D80</f>
        <v>100</v>
      </c>
      <c r="E79" s="19">
        <f t="shared" si="0"/>
        <v>100</v>
      </c>
      <c r="F79" s="21">
        <v>0</v>
      </c>
    </row>
    <row r="80" spans="1:6" ht="12.75">
      <c r="A80" s="140">
        <v>31000000</v>
      </c>
      <c r="B80" s="141" t="s">
        <v>340</v>
      </c>
      <c r="C80" s="18">
        <v>0</v>
      </c>
      <c r="D80" s="18">
        <f>+D81</f>
        <v>100</v>
      </c>
      <c r="E80" s="19">
        <f t="shared" si="0"/>
        <v>100</v>
      </c>
      <c r="F80" s="21">
        <v>0</v>
      </c>
    </row>
    <row r="81" spans="1:6" ht="51">
      <c r="A81" s="139">
        <v>31010000</v>
      </c>
      <c r="B81" s="142" t="s">
        <v>341</v>
      </c>
      <c r="C81" s="19">
        <v>0</v>
      </c>
      <c r="D81" s="19">
        <f>+D82</f>
        <v>100</v>
      </c>
      <c r="E81" s="19">
        <f t="shared" si="0"/>
        <v>100</v>
      </c>
      <c r="F81" s="21">
        <v>0</v>
      </c>
    </row>
    <row r="82" spans="1:6" ht="54.75" customHeight="1">
      <c r="A82" s="139">
        <v>31010200</v>
      </c>
      <c r="B82" s="143" t="s">
        <v>342</v>
      </c>
      <c r="C82" s="19">
        <v>0</v>
      </c>
      <c r="D82" s="19">
        <v>100</v>
      </c>
      <c r="E82" s="19">
        <f t="shared" si="0"/>
        <v>100</v>
      </c>
      <c r="F82" s="21">
        <v>0</v>
      </c>
    </row>
    <row r="83" spans="1:6" ht="25.5">
      <c r="A83" s="116"/>
      <c r="B83" s="116" t="s">
        <v>92</v>
      </c>
      <c r="C83" s="75">
        <f>+C57+C15+C79</f>
        <v>284394800</v>
      </c>
      <c r="D83" s="75">
        <f>+D57+D15+D79</f>
        <v>154241767.81</v>
      </c>
      <c r="E83" s="75">
        <f t="shared" si="0"/>
        <v>-130153032.19</v>
      </c>
      <c r="F83" s="76">
        <f t="shared" si="2"/>
        <v>54.235087213268315</v>
      </c>
    </row>
    <row r="84" spans="1:6" ht="12.75">
      <c r="A84" s="117">
        <v>40000000</v>
      </c>
      <c r="B84" s="77" t="s">
        <v>28</v>
      </c>
      <c r="C84" s="75">
        <f>C85</f>
        <v>76050700</v>
      </c>
      <c r="D84" s="75">
        <f>D85</f>
        <v>43355400</v>
      </c>
      <c r="E84" s="75">
        <f t="shared" si="0"/>
        <v>-32695300</v>
      </c>
      <c r="F84" s="76">
        <f t="shared" si="2"/>
        <v>57.00854824478934</v>
      </c>
    </row>
    <row r="85" spans="1:6" ht="12.75">
      <c r="A85" s="12">
        <v>41000000</v>
      </c>
      <c r="B85" s="11" t="s">
        <v>29</v>
      </c>
      <c r="C85" s="18">
        <f>+C86</f>
        <v>76050700</v>
      </c>
      <c r="D85" s="18">
        <f>+D86</f>
        <v>43355400</v>
      </c>
      <c r="E85" s="18">
        <f t="shared" si="0"/>
        <v>-32695300</v>
      </c>
      <c r="F85" s="20">
        <f t="shared" si="2"/>
        <v>57.00854824478934</v>
      </c>
    </row>
    <row r="86" spans="1:6" ht="12.75">
      <c r="A86" s="12">
        <v>4103000</v>
      </c>
      <c r="B86" s="11" t="s">
        <v>87</v>
      </c>
      <c r="C86" s="18">
        <f>+C87+C88+C89+C90</f>
        <v>76050700</v>
      </c>
      <c r="D86" s="18">
        <f>+D87+D88+D89+D90</f>
        <v>43355400</v>
      </c>
      <c r="E86" s="19">
        <f aca="true" t="shared" si="3" ref="E86:E107">+D86-C86</f>
        <v>-32695300</v>
      </c>
      <c r="F86" s="21">
        <f t="shared" si="2"/>
        <v>57.00854824478934</v>
      </c>
    </row>
    <row r="87" spans="1:6" ht="25.5">
      <c r="A87" s="42">
        <v>41033900</v>
      </c>
      <c r="B87" s="40" t="s">
        <v>30</v>
      </c>
      <c r="C87" s="18">
        <v>46804800</v>
      </c>
      <c r="D87" s="18">
        <v>28831900</v>
      </c>
      <c r="E87" s="19">
        <f t="shared" si="3"/>
        <v>-17972900</v>
      </c>
      <c r="F87" s="21">
        <f t="shared" si="2"/>
        <v>61.60030595152634</v>
      </c>
    </row>
    <row r="88" spans="1:6" ht="25.5">
      <c r="A88" s="42">
        <v>41034200</v>
      </c>
      <c r="B88" s="40" t="s">
        <v>31</v>
      </c>
      <c r="C88" s="18">
        <v>26033700</v>
      </c>
      <c r="D88" s="18">
        <v>13016700</v>
      </c>
      <c r="E88" s="19">
        <f t="shared" si="3"/>
        <v>-13017000</v>
      </c>
      <c r="F88" s="21">
        <f t="shared" si="2"/>
        <v>49.99942382373616</v>
      </c>
    </row>
    <row r="89" spans="1:6" ht="38.25">
      <c r="A89" s="42">
        <v>41034500</v>
      </c>
      <c r="B89" s="102" t="s">
        <v>285</v>
      </c>
      <c r="C89" s="18">
        <v>696000</v>
      </c>
      <c r="D89" s="18">
        <v>668000</v>
      </c>
      <c r="E89" s="19">
        <f t="shared" si="3"/>
        <v>-28000</v>
      </c>
      <c r="F89" s="21">
        <f t="shared" si="2"/>
        <v>95.97701149425288</v>
      </c>
    </row>
    <row r="90" spans="1:6" ht="51">
      <c r="A90" s="42">
        <v>41035100</v>
      </c>
      <c r="B90" s="144" t="s">
        <v>343</v>
      </c>
      <c r="C90" s="18">
        <v>2516200</v>
      </c>
      <c r="D90" s="18">
        <v>838800</v>
      </c>
      <c r="E90" s="19">
        <f t="shared" si="3"/>
        <v>-1677400</v>
      </c>
      <c r="F90" s="21">
        <f t="shared" si="2"/>
        <v>33.33598283125348</v>
      </c>
    </row>
    <row r="91" spans="1:6" ht="25.5">
      <c r="A91" s="145"/>
      <c r="B91" s="118" t="s">
        <v>71</v>
      </c>
      <c r="C91" s="75">
        <f>+C83+C84</f>
        <v>360445500</v>
      </c>
      <c r="D91" s="75">
        <f>+D83+D84</f>
        <v>197597167.81</v>
      </c>
      <c r="E91" s="75">
        <f t="shared" si="3"/>
        <v>-162848332.19</v>
      </c>
      <c r="F91" s="76">
        <f t="shared" si="2"/>
        <v>54.820262095101754</v>
      </c>
    </row>
    <row r="92" spans="1:6" ht="12.75">
      <c r="A92" s="12">
        <v>41040000</v>
      </c>
      <c r="B92" s="103" t="s">
        <v>86</v>
      </c>
      <c r="C92" s="18">
        <f>C93</f>
        <v>1734700</v>
      </c>
      <c r="D92" s="18">
        <f>D93</f>
        <v>839966</v>
      </c>
      <c r="E92" s="18">
        <f t="shared" si="3"/>
        <v>-894734</v>
      </c>
      <c r="F92" s="20">
        <f t="shared" si="2"/>
        <v>48.421398512711136</v>
      </c>
    </row>
    <row r="93" spans="1:6" ht="51">
      <c r="A93" s="13">
        <v>41040200</v>
      </c>
      <c r="B93" s="102" t="s">
        <v>85</v>
      </c>
      <c r="C93" s="19">
        <v>1734700</v>
      </c>
      <c r="D93" s="19">
        <v>839966</v>
      </c>
      <c r="E93" s="19">
        <f t="shared" si="3"/>
        <v>-894734</v>
      </c>
      <c r="F93" s="21">
        <f t="shared" si="2"/>
        <v>48.421398512711136</v>
      </c>
    </row>
    <row r="94" spans="1:6" ht="25.5">
      <c r="A94" s="12">
        <v>41050000</v>
      </c>
      <c r="B94" s="41" t="s">
        <v>90</v>
      </c>
      <c r="C94" s="18">
        <f>SUM(C95:C106)</f>
        <v>56989096</v>
      </c>
      <c r="D94" s="18">
        <f>SUM(D95:D106)</f>
        <v>26492672.91</v>
      </c>
      <c r="E94" s="18">
        <f t="shared" si="3"/>
        <v>-30496423.09</v>
      </c>
      <c r="F94" s="20">
        <f t="shared" si="2"/>
        <v>46.48726645883276</v>
      </c>
    </row>
    <row r="95" spans="1:6" ht="168" customHeight="1">
      <c r="A95" s="31">
        <v>41050100</v>
      </c>
      <c r="B95" s="102" t="s">
        <v>286</v>
      </c>
      <c r="C95" s="19">
        <v>3330100</v>
      </c>
      <c r="D95" s="19">
        <v>2852304.59</v>
      </c>
      <c r="E95" s="19">
        <f t="shared" si="3"/>
        <v>-477795.41000000015</v>
      </c>
      <c r="F95" s="21">
        <f t="shared" si="2"/>
        <v>85.65222035374312</v>
      </c>
    </row>
    <row r="96" spans="1:6" ht="55.5" customHeight="1">
      <c r="A96" s="31">
        <v>41050200</v>
      </c>
      <c r="B96" s="102" t="s">
        <v>287</v>
      </c>
      <c r="C96" s="19">
        <v>218400</v>
      </c>
      <c r="D96" s="19">
        <v>104550.19</v>
      </c>
      <c r="E96" s="19">
        <f t="shared" si="3"/>
        <v>-113849.81</v>
      </c>
      <c r="F96" s="21">
        <f t="shared" si="2"/>
        <v>47.87096611721612</v>
      </c>
    </row>
    <row r="97" spans="1:6" ht="156" customHeight="1">
      <c r="A97" s="31">
        <v>41050300</v>
      </c>
      <c r="B97" s="109" t="s">
        <v>288</v>
      </c>
      <c r="C97" s="19">
        <v>49505800</v>
      </c>
      <c r="D97" s="19">
        <v>21280702.73</v>
      </c>
      <c r="E97" s="19">
        <f t="shared" si="3"/>
        <v>-28225097.27</v>
      </c>
      <c r="F97" s="21">
        <f t="shared" si="2"/>
        <v>42.98628187000311</v>
      </c>
    </row>
    <row r="98" spans="1:6" ht="143.25" customHeight="1">
      <c r="A98" s="108">
        <v>41050700</v>
      </c>
      <c r="B98" s="110" t="s">
        <v>289</v>
      </c>
      <c r="C98" s="105">
        <v>507600</v>
      </c>
      <c r="D98" s="105">
        <v>186869.4</v>
      </c>
      <c r="E98" s="105">
        <f t="shared" si="3"/>
        <v>-320730.6</v>
      </c>
      <c r="F98" s="106">
        <f t="shared" si="2"/>
        <v>36.814302600472814</v>
      </c>
    </row>
    <row r="99" spans="1:6" ht="31.5" customHeight="1">
      <c r="A99" s="113" t="s">
        <v>291</v>
      </c>
      <c r="B99" s="107" t="s">
        <v>290</v>
      </c>
      <c r="C99" s="36">
        <v>860000</v>
      </c>
      <c r="D99" s="36">
        <v>527380</v>
      </c>
      <c r="E99" s="36">
        <f t="shared" si="3"/>
        <v>-332620</v>
      </c>
      <c r="F99" s="35">
        <f t="shared" si="2"/>
        <v>61.323255813953494</v>
      </c>
    </row>
    <row r="100" spans="1:6" ht="42" customHeight="1">
      <c r="A100" s="113" t="s">
        <v>293</v>
      </c>
      <c r="B100" s="107" t="s">
        <v>292</v>
      </c>
      <c r="C100" s="36">
        <v>380277</v>
      </c>
      <c r="D100" s="36">
        <v>245390</v>
      </c>
      <c r="E100" s="36">
        <f t="shared" si="3"/>
        <v>-134887</v>
      </c>
      <c r="F100" s="35">
        <f t="shared" si="2"/>
        <v>64.5292773425687</v>
      </c>
    </row>
    <row r="101" spans="1:6" ht="51">
      <c r="A101" s="113" t="s">
        <v>295</v>
      </c>
      <c r="B101" s="107" t="s">
        <v>294</v>
      </c>
      <c r="C101" s="36">
        <v>585222</v>
      </c>
      <c r="D101" s="36">
        <v>317415</v>
      </c>
      <c r="E101" s="36">
        <f t="shared" si="3"/>
        <v>-267807</v>
      </c>
      <c r="F101" s="35">
        <f t="shared" si="2"/>
        <v>54.23839158473195</v>
      </c>
    </row>
    <row r="102" spans="1:6" ht="40.5" customHeight="1">
      <c r="A102" s="114">
        <v>41051500</v>
      </c>
      <c r="B102" s="107" t="s">
        <v>296</v>
      </c>
      <c r="C102" s="19">
        <v>629500</v>
      </c>
      <c r="D102" s="19">
        <v>314752</v>
      </c>
      <c r="E102" s="19">
        <f t="shared" si="3"/>
        <v>-314748</v>
      </c>
      <c r="F102" s="21">
        <f t="shared" si="2"/>
        <v>50.00031771247021</v>
      </c>
    </row>
    <row r="103" spans="1:6" ht="40.5" customHeight="1">
      <c r="A103" s="113" t="s">
        <v>298</v>
      </c>
      <c r="B103" s="107" t="s">
        <v>297</v>
      </c>
      <c r="C103" s="19">
        <v>88700</v>
      </c>
      <c r="D103" s="19">
        <v>88700</v>
      </c>
      <c r="E103" s="19">
        <f t="shared" si="3"/>
        <v>0</v>
      </c>
      <c r="F103" s="21">
        <f t="shared" si="2"/>
        <v>100</v>
      </c>
    </row>
    <row r="104" spans="1:6" ht="41.25" customHeight="1">
      <c r="A104" s="115">
        <v>41052000</v>
      </c>
      <c r="B104" s="107" t="s">
        <v>88</v>
      </c>
      <c r="C104" s="19">
        <v>93100</v>
      </c>
      <c r="D104" s="19">
        <v>93100</v>
      </c>
      <c r="E104" s="19">
        <f t="shared" si="3"/>
        <v>0</v>
      </c>
      <c r="F104" s="21">
        <f t="shared" si="2"/>
        <v>100</v>
      </c>
    </row>
    <row r="105" spans="1:6" ht="14.25" customHeight="1">
      <c r="A105" s="31">
        <v>41053900</v>
      </c>
      <c r="B105" s="32" t="s">
        <v>89</v>
      </c>
      <c r="C105" s="19">
        <v>318248</v>
      </c>
      <c r="D105" s="19">
        <v>70150</v>
      </c>
      <c r="E105" s="19">
        <f t="shared" si="3"/>
        <v>-248098</v>
      </c>
      <c r="F105" s="21">
        <f>+D105/C105*100</f>
        <v>22.0425580050778</v>
      </c>
    </row>
    <row r="106" spans="1:6" ht="39" customHeight="1">
      <c r="A106" s="146">
        <v>41054300</v>
      </c>
      <c r="B106" s="142" t="s">
        <v>344</v>
      </c>
      <c r="C106" s="19">
        <v>472149</v>
      </c>
      <c r="D106" s="19">
        <v>411359</v>
      </c>
      <c r="E106" s="19">
        <f t="shared" si="3"/>
        <v>-60790</v>
      </c>
      <c r="F106" s="21">
        <f>+D106/C106*100</f>
        <v>87.12482712025229</v>
      </c>
    </row>
    <row r="107" spans="1:6" ht="12.75">
      <c r="A107" s="74"/>
      <c r="B107" s="77" t="s">
        <v>93</v>
      </c>
      <c r="C107" s="75">
        <f>C83+C84+C92+C94</f>
        <v>419169296</v>
      </c>
      <c r="D107" s="75">
        <f>D83+D84+D92+D94</f>
        <v>224929806.72</v>
      </c>
      <c r="E107" s="75">
        <f t="shared" si="3"/>
        <v>-194239489.28</v>
      </c>
      <c r="F107" s="76">
        <f t="shared" si="2"/>
        <v>53.660849892020714</v>
      </c>
    </row>
    <row r="108" spans="1:6" ht="16.5">
      <c r="A108" s="148" t="s">
        <v>94</v>
      </c>
      <c r="B108" s="148"/>
      <c r="C108" s="43"/>
      <c r="D108" s="44"/>
      <c r="E108" s="44"/>
      <c r="F108" s="45"/>
    </row>
    <row r="109" spans="1:6" ht="12.75">
      <c r="A109" s="48" t="s">
        <v>96</v>
      </c>
      <c r="B109" s="49" t="s">
        <v>97</v>
      </c>
      <c r="C109" s="50"/>
      <c r="D109" s="50"/>
      <c r="E109" s="50"/>
      <c r="F109" s="50"/>
    </row>
    <row r="110" spans="1:6" ht="51">
      <c r="A110" s="51" t="s">
        <v>98</v>
      </c>
      <c r="B110" s="40" t="s">
        <v>99</v>
      </c>
      <c r="C110" s="52">
        <f>26886244+177949</f>
        <v>27064193</v>
      </c>
      <c r="D110" s="52">
        <v>13653455.49</v>
      </c>
      <c r="E110" s="52">
        <f aca="true" t="shared" si="4" ref="E110:E134">D110-C110</f>
        <v>-13410737.51</v>
      </c>
      <c r="F110" s="53">
        <f aca="true" t="shared" si="5" ref="F110:F134">SUM(D110/C110*100)</f>
        <v>50.44841163377751</v>
      </c>
    </row>
    <row r="111" spans="1:6" ht="12.75">
      <c r="A111" s="51" t="s">
        <v>100</v>
      </c>
      <c r="B111" s="40" t="s">
        <v>101</v>
      </c>
      <c r="C111" s="52">
        <v>751310</v>
      </c>
      <c r="D111" s="52">
        <v>314907.64</v>
      </c>
      <c r="E111" s="52">
        <f t="shared" si="4"/>
        <v>-436402.36</v>
      </c>
      <c r="F111" s="53">
        <f t="shared" si="5"/>
        <v>41.91447471749344</v>
      </c>
    </row>
    <row r="112" spans="1:6" ht="12.75">
      <c r="A112" s="51" t="s">
        <v>102</v>
      </c>
      <c r="B112" s="40" t="s">
        <v>103</v>
      </c>
      <c r="C112" s="52">
        <f>23049471+26057400+1734700</f>
        <v>50841571</v>
      </c>
      <c r="D112" s="52">
        <v>27334540.52</v>
      </c>
      <c r="E112" s="52">
        <f t="shared" si="4"/>
        <v>-23507030.48</v>
      </c>
      <c r="F112" s="53">
        <f t="shared" si="5"/>
        <v>53.764153983361375</v>
      </c>
    </row>
    <row r="113" spans="1:6" ht="38.25">
      <c r="A113" s="51" t="s">
        <v>104</v>
      </c>
      <c r="B113" s="40" t="s">
        <v>105</v>
      </c>
      <c r="C113" s="52">
        <f>1617566</f>
        <v>1617566</v>
      </c>
      <c r="D113" s="52">
        <v>963054.87</v>
      </c>
      <c r="E113" s="52">
        <f t="shared" si="4"/>
        <v>-654511.13</v>
      </c>
      <c r="F113" s="53">
        <f t="shared" si="5"/>
        <v>59.53728441374262</v>
      </c>
    </row>
    <row r="114" spans="1:6" ht="25.5">
      <c r="A114" s="51" t="s">
        <v>106</v>
      </c>
      <c r="B114" s="40" t="s">
        <v>107</v>
      </c>
      <c r="C114" s="52">
        <f>100000+799390.2</f>
        <v>899390.2</v>
      </c>
      <c r="D114" s="52">
        <v>484170.46</v>
      </c>
      <c r="E114" s="52">
        <f t="shared" si="4"/>
        <v>-415219.73999999993</v>
      </c>
      <c r="F114" s="53">
        <f t="shared" si="5"/>
        <v>53.83319275660331</v>
      </c>
    </row>
    <row r="115" spans="1:6" ht="25.5">
      <c r="A115" s="51" t="s">
        <v>108</v>
      </c>
      <c r="B115" s="40" t="s">
        <v>109</v>
      </c>
      <c r="C115" s="52">
        <v>93100</v>
      </c>
      <c r="D115" s="52">
        <v>92894.88</v>
      </c>
      <c r="E115" s="52">
        <f t="shared" si="4"/>
        <v>-205.11999999999534</v>
      </c>
      <c r="F115" s="53">
        <f t="shared" si="5"/>
        <v>99.77967776584319</v>
      </c>
    </row>
    <row r="116" spans="1:6" ht="25.5">
      <c r="A116" s="51" t="s">
        <v>110</v>
      </c>
      <c r="B116" s="40" t="s">
        <v>111</v>
      </c>
      <c r="C116" s="52">
        <v>72025</v>
      </c>
      <c r="D116" s="52">
        <v>15500</v>
      </c>
      <c r="E116" s="52">
        <f t="shared" si="4"/>
        <v>-56525</v>
      </c>
      <c r="F116" s="53">
        <f t="shared" si="5"/>
        <v>21.520305449496703</v>
      </c>
    </row>
    <row r="117" spans="1:6" ht="12.75">
      <c r="A117" s="51" t="s">
        <v>112</v>
      </c>
      <c r="B117" s="40" t="s">
        <v>113</v>
      </c>
      <c r="C117" s="52">
        <v>134000</v>
      </c>
      <c r="D117" s="52">
        <v>71727</v>
      </c>
      <c r="E117" s="52">
        <f t="shared" si="4"/>
        <v>-62273</v>
      </c>
      <c r="F117" s="53">
        <f t="shared" si="5"/>
        <v>53.527611940298506</v>
      </c>
    </row>
    <row r="118" spans="1:6" ht="51">
      <c r="A118" s="51" t="s">
        <v>114</v>
      </c>
      <c r="B118" s="40" t="s">
        <v>115</v>
      </c>
      <c r="C118" s="52">
        <v>256000</v>
      </c>
      <c r="D118" s="52">
        <v>64100</v>
      </c>
      <c r="E118" s="52">
        <f t="shared" si="4"/>
        <v>-191900</v>
      </c>
      <c r="F118" s="53">
        <f t="shared" si="5"/>
        <v>25.039062499999996</v>
      </c>
    </row>
    <row r="119" spans="1:6" ht="25.5">
      <c r="A119" s="51" t="s">
        <v>116</v>
      </c>
      <c r="B119" s="40" t="s">
        <v>117</v>
      </c>
      <c r="C119" s="52">
        <v>741000</v>
      </c>
      <c r="D119" s="52">
        <v>274744</v>
      </c>
      <c r="E119" s="52">
        <f t="shared" si="4"/>
        <v>-466256</v>
      </c>
      <c r="F119" s="53">
        <f t="shared" si="5"/>
        <v>37.077462887989206</v>
      </c>
    </row>
    <row r="120" spans="1:6" ht="25.5">
      <c r="A120" s="51" t="s">
        <v>118</v>
      </c>
      <c r="B120" s="40" t="s">
        <v>119</v>
      </c>
      <c r="C120" s="52">
        <v>746820</v>
      </c>
      <c r="D120" s="52">
        <v>346403.27</v>
      </c>
      <c r="E120" s="52">
        <f t="shared" si="4"/>
        <v>-400416.73</v>
      </c>
      <c r="F120" s="53">
        <f t="shared" si="5"/>
        <v>46.383769850834206</v>
      </c>
    </row>
    <row r="121" spans="1:6" ht="25.5">
      <c r="A121" s="51" t="s">
        <v>120</v>
      </c>
      <c r="B121" s="40" t="s">
        <v>121</v>
      </c>
      <c r="C121" s="52">
        <v>138000</v>
      </c>
      <c r="D121" s="52">
        <v>68963.93</v>
      </c>
      <c r="E121" s="52">
        <f t="shared" si="4"/>
        <v>-69036.07</v>
      </c>
      <c r="F121" s="53">
        <f t="shared" si="5"/>
        <v>49.973862318840574</v>
      </c>
    </row>
    <row r="122" spans="1:6" ht="12.75">
      <c r="A122" s="51" t="s">
        <v>318</v>
      </c>
      <c r="B122" s="40" t="s">
        <v>319</v>
      </c>
      <c r="C122" s="52"/>
      <c r="D122" s="52"/>
      <c r="E122" s="52">
        <f t="shared" si="4"/>
        <v>0</v>
      </c>
      <c r="F122" s="53" t="e">
        <f t="shared" si="5"/>
        <v>#DIV/0!</v>
      </c>
    </row>
    <row r="123" spans="1:6" ht="38.25">
      <c r="A123" s="99" t="s">
        <v>320</v>
      </c>
      <c r="B123" s="40" t="s">
        <v>321</v>
      </c>
      <c r="C123" s="52">
        <v>210000</v>
      </c>
      <c r="D123" s="52">
        <v>135900</v>
      </c>
      <c r="E123" s="52">
        <f>D123-C123</f>
        <v>-74100</v>
      </c>
      <c r="F123" s="53">
        <f>SUM(D123/C123*100)</f>
        <v>64.71428571428571</v>
      </c>
    </row>
    <row r="124" spans="1:6" ht="12.75">
      <c r="A124" s="51" t="s">
        <v>122</v>
      </c>
      <c r="B124" s="40" t="s">
        <v>123</v>
      </c>
      <c r="C124" s="52">
        <v>23740600</v>
      </c>
      <c r="D124" s="52">
        <v>11581865.68</v>
      </c>
      <c r="E124" s="52">
        <f t="shared" si="4"/>
        <v>-12158734.32</v>
      </c>
      <c r="F124" s="53">
        <f t="shared" si="5"/>
        <v>48.7850588443426</v>
      </c>
    </row>
    <row r="125" spans="1:6" ht="12.75">
      <c r="A125" s="51" t="s">
        <v>124</v>
      </c>
      <c r="B125" s="40" t="s">
        <v>125</v>
      </c>
      <c r="C125" s="52">
        <v>544500</v>
      </c>
      <c r="D125" s="52">
        <v>64146</v>
      </c>
      <c r="E125" s="52">
        <f t="shared" si="4"/>
        <v>-480354</v>
      </c>
      <c r="F125" s="53">
        <f t="shared" si="5"/>
        <v>11.780716253443527</v>
      </c>
    </row>
    <row r="126" spans="1:6" ht="12.75">
      <c r="A126" s="51" t="s">
        <v>126</v>
      </c>
      <c r="B126" s="40" t="s">
        <v>127</v>
      </c>
      <c r="C126" s="52">
        <v>1886181</v>
      </c>
      <c r="D126" s="52">
        <v>1052145.8</v>
      </c>
      <c r="E126" s="52">
        <f t="shared" si="4"/>
        <v>-834035.2</v>
      </c>
      <c r="F126" s="53">
        <f t="shared" si="5"/>
        <v>55.78180460941977</v>
      </c>
    </row>
    <row r="127" spans="1:6" ht="25.5">
      <c r="A127" s="51" t="s">
        <v>128</v>
      </c>
      <c r="B127" s="40" t="s">
        <v>129</v>
      </c>
      <c r="C127" s="52">
        <v>5643831</v>
      </c>
      <c r="D127" s="52">
        <v>3816912.15</v>
      </c>
      <c r="E127" s="52">
        <f t="shared" si="4"/>
        <v>-1826918.85</v>
      </c>
      <c r="F127" s="53">
        <f t="shared" si="5"/>
        <v>67.62980943263538</v>
      </c>
    </row>
    <row r="128" spans="1:6" ht="25.5">
      <c r="A128" s="51" t="s">
        <v>308</v>
      </c>
      <c r="B128" s="40" t="s">
        <v>309</v>
      </c>
      <c r="C128" s="52"/>
      <c r="D128" s="52"/>
      <c r="E128" s="52">
        <f t="shared" si="4"/>
        <v>0</v>
      </c>
      <c r="F128" s="53" t="e">
        <f t="shared" si="5"/>
        <v>#DIV/0!</v>
      </c>
    </row>
    <row r="129" spans="1:6" ht="38.25">
      <c r="A129" s="51" t="s">
        <v>322</v>
      </c>
      <c r="B129" s="40" t="s">
        <v>323</v>
      </c>
      <c r="C129" s="52"/>
      <c r="D129" s="52"/>
      <c r="E129" s="52">
        <f t="shared" si="4"/>
        <v>0</v>
      </c>
      <c r="F129" s="53" t="e">
        <f t="shared" si="5"/>
        <v>#DIV/0!</v>
      </c>
    </row>
    <row r="130" spans="1:6" ht="25.5">
      <c r="A130" s="51" t="s">
        <v>130</v>
      </c>
      <c r="B130" s="40" t="s">
        <v>131</v>
      </c>
      <c r="C130" s="52">
        <v>18475</v>
      </c>
      <c r="D130" s="52">
        <v>18461</v>
      </c>
      <c r="E130" s="52">
        <f t="shared" si="4"/>
        <v>-14</v>
      </c>
      <c r="F130" s="53">
        <f t="shared" si="5"/>
        <v>99.92422192151557</v>
      </c>
    </row>
    <row r="131" spans="1:6" ht="12.75">
      <c r="A131" s="51" t="s">
        <v>132</v>
      </c>
      <c r="B131" s="40" t="s">
        <v>133</v>
      </c>
      <c r="C131" s="52">
        <v>808871</v>
      </c>
      <c r="D131" s="52">
        <v>307162.28</v>
      </c>
      <c r="E131" s="52">
        <f t="shared" si="4"/>
        <v>-501708.72</v>
      </c>
      <c r="F131" s="53">
        <f t="shared" si="5"/>
        <v>37.97419860521641</v>
      </c>
    </row>
    <row r="132" spans="1:6" ht="25.5">
      <c r="A132" s="51" t="s">
        <v>134</v>
      </c>
      <c r="B132" s="40" t="s">
        <v>135</v>
      </c>
      <c r="C132" s="52">
        <v>114535</v>
      </c>
      <c r="D132" s="52">
        <v>0</v>
      </c>
      <c r="E132" s="52">
        <f t="shared" si="4"/>
        <v>-114535</v>
      </c>
      <c r="F132" s="53">
        <f t="shared" si="5"/>
        <v>0</v>
      </c>
    </row>
    <row r="133" spans="1:6" ht="38.25">
      <c r="A133" s="51" t="s">
        <v>136</v>
      </c>
      <c r="B133" s="40" t="s">
        <v>137</v>
      </c>
      <c r="C133" s="52">
        <v>511600</v>
      </c>
      <c r="D133" s="52">
        <v>465000</v>
      </c>
      <c r="E133" s="52">
        <f t="shared" si="4"/>
        <v>-46600</v>
      </c>
      <c r="F133" s="53">
        <f t="shared" si="5"/>
        <v>90.89132134480063</v>
      </c>
    </row>
    <row r="134" spans="1:6" ht="13.5">
      <c r="A134" s="54"/>
      <c r="B134" s="55" t="s">
        <v>138</v>
      </c>
      <c r="C134" s="56">
        <f>SUM(C110:C133)</f>
        <v>116833568.2</v>
      </c>
      <c r="D134" s="56">
        <f>SUM(D110:D133)</f>
        <v>61126054.97</v>
      </c>
      <c r="E134" s="57">
        <f t="shared" si="4"/>
        <v>-55707513.230000004</v>
      </c>
      <c r="F134" s="58">
        <f t="shared" si="5"/>
        <v>52.31891477059244</v>
      </c>
    </row>
    <row r="135" spans="1:6" ht="25.5">
      <c r="A135" s="48" t="s">
        <v>139</v>
      </c>
      <c r="B135" s="59" t="s">
        <v>140</v>
      </c>
      <c r="C135" s="60"/>
      <c r="D135" s="60"/>
      <c r="E135" s="60"/>
      <c r="F135" s="61"/>
    </row>
    <row r="136" spans="1:6" ht="25.5">
      <c r="A136" s="51" t="s">
        <v>141</v>
      </c>
      <c r="B136" s="40" t="s">
        <v>142</v>
      </c>
      <c r="C136" s="62">
        <v>1834125</v>
      </c>
      <c r="D136" s="52">
        <v>929084.95</v>
      </c>
      <c r="E136" s="52">
        <f aca="true" t="shared" si="6" ref="E136:E145">D136-C136</f>
        <v>-905040.05</v>
      </c>
      <c r="F136" s="53">
        <f aca="true" t="shared" si="7" ref="F136:F145">SUM(D136/C136*100)</f>
        <v>50.655486948817554</v>
      </c>
    </row>
    <row r="137" spans="1:6" ht="12.75">
      <c r="A137" s="51" t="s">
        <v>143</v>
      </c>
      <c r="B137" s="40" t="s">
        <v>144</v>
      </c>
      <c r="C137" s="62">
        <f>53282465+99000</f>
        <v>53381465</v>
      </c>
      <c r="D137" s="52">
        <v>27118613.09</v>
      </c>
      <c r="E137" s="52">
        <f t="shared" si="6"/>
        <v>-26262851.91</v>
      </c>
      <c r="F137" s="53">
        <f t="shared" si="7"/>
        <v>50.80155272995973</v>
      </c>
    </row>
    <row r="138" spans="1:6" ht="51">
      <c r="A138" s="51" t="s">
        <v>145</v>
      </c>
      <c r="B138" s="40" t="s">
        <v>146</v>
      </c>
      <c r="C138" s="62">
        <f>24010676+171276+525487+46804800</f>
        <v>71512239</v>
      </c>
      <c r="D138" s="52">
        <v>41530725.86</v>
      </c>
      <c r="E138" s="52">
        <f t="shared" si="6"/>
        <v>-29981513.14</v>
      </c>
      <c r="F138" s="53">
        <f t="shared" si="7"/>
        <v>58.07499029641625</v>
      </c>
    </row>
    <row r="139" spans="1:6" ht="38.25">
      <c r="A139" s="51" t="s">
        <v>267</v>
      </c>
      <c r="B139" s="40" t="s">
        <v>324</v>
      </c>
      <c r="C139" s="62">
        <v>7240</v>
      </c>
      <c r="D139" s="52">
        <v>1810</v>
      </c>
      <c r="E139" s="52">
        <f t="shared" si="6"/>
        <v>-5430</v>
      </c>
      <c r="F139" s="53">
        <f t="shared" si="7"/>
        <v>25</v>
      </c>
    </row>
    <row r="140" spans="1:6" ht="25.5">
      <c r="A140" s="51" t="s">
        <v>147</v>
      </c>
      <c r="B140" s="40" t="s">
        <v>148</v>
      </c>
      <c r="C140" s="62">
        <v>6091574</v>
      </c>
      <c r="D140" s="52">
        <v>3226855.3</v>
      </c>
      <c r="E140" s="52">
        <f t="shared" si="6"/>
        <v>-2864718.7</v>
      </c>
      <c r="F140" s="53">
        <f t="shared" si="7"/>
        <v>52.972438650503136</v>
      </c>
    </row>
    <row r="141" spans="1:6" ht="12.75">
      <c r="A141" s="51" t="s">
        <v>149</v>
      </c>
      <c r="B141" s="40" t="s">
        <v>150</v>
      </c>
      <c r="C141" s="62">
        <v>1664567</v>
      </c>
      <c r="D141" s="52">
        <v>922811.83</v>
      </c>
      <c r="E141" s="52">
        <f t="shared" si="6"/>
        <v>-741755.17</v>
      </c>
      <c r="F141" s="53">
        <f t="shared" si="7"/>
        <v>55.438551286911256</v>
      </c>
    </row>
    <row r="142" spans="1:6" ht="12.75">
      <c r="A142" s="51" t="s">
        <v>151</v>
      </c>
      <c r="B142" s="40" t="s">
        <v>152</v>
      </c>
      <c r="C142" s="62">
        <v>2571657</v>
      </c>
      <c r="D142" s="52">
        <v>1220301.97</v>
      </c>
      <c r="E142" s="52">
        <f t="shared" si="6"/>
        <v>-1351355.03</v>
      </c>
      <c r="F142" s="53">
        <f t="shared" si="7"/>
        <v>47.451972405340214</v>
      </c>
    </row>
    <row r="143" spans="1:6" ht="12.75">
      <c r="A143" s="99" t="s">
        <v>313</v>
      </c>
      <c r="B143" s="40" t="s">
        <v>314</v>
      </c>
      <c r="C143" s="62">
        <f>113161+860000</f>
        <v>973161</v>
      </c>
      <c r="D143" s="52">
        <v>446744.6</v>
      </c>
      <c r="E143" s="52">
        <f>D143-C143</f>
        <v>-526416.4</v>
      </c>
      <c r="F143" s="53">
        <f>SUM(D143/C143*100)</f>
        <v>45.9065457822498</v>
      </c>
    </row>
    <row r="144" spans="1:6" ht="51">
      <c r="A144" s="51" t="s">
        <v>153</v>
      </c>
      <c r="B144" s="40" t="s">
        <v>115</v>
      </c>
      <c r="C144" s="62">
        <v>844913</v>
      </c>
      <c r="D144" s="52">
        <v>592378.96</v>
      </c>
      <c r="E144" s="52">
        <f t="shared" si="6"/>
        <v>-252534.04000000004</v>
      </c>
      <c r="F144" s="53">
        <f t="shared" si="7"/>
        <v>70.11123748835678</v>
      </c>
    </row>
    <row r="145" spans="1:6" ht="13.5">
      <c r="A145" s="54"/>
      <c r="B145" s="55" t="s">
        <v>138</v>
      </c>
      <c r="C145" s="56">
        <f>SUM(C136:C144)</f>
        <v>138880941</v>
      </c>
      <c r="D145" s="57">
        <f>SUM(D136:D144)</f>
        <v>75989326.55999999</v>
      </c>
      <c r="E145" s="57">
        <f t="shared" si="6"/>
        <v>-62891614.44000001</v>
      </c>
      <c r="F145" s="58">
        <f t="shared" si="7"/>
        <v>54.715446203665906</v>
      </c>
    </row>
    <row r="146" spans="1:6" ht="25.5">
      <c r="A146" s="48" t="s">
        <v>155</v>
      </c>
      <c r="B146" s="59" t="s">
        <v>156</v>
      </c>
      <c r="C146" s="50"/>
      <c r="D146" s="50"/>
      <c r="E146" s="50"/>
      <c r="F146" s="63"/>
    </row>
    <row r="147" spans="1:6" ht="25.5">
      <c r="A147" s="51" t="s">
        <v>157</v>
      </c>
      <c r="B147" s="40" t="s">
        <v>142</v>
      </c>
      <c r="C147" s="64">
        <v>10457422</v>
      </c>
      <c r="D147" s="52">
        <v>5755481.2</v>
      </c>
      <c r="E147" s="52">
        <f aca="true" t="shared" si="8" ref="E147:E183">D147-C147</f>
        <v>-4701940.8</v>
      </c>
      <c r="F147" s="53">
        <f aca="true" t="shared" si="9" ref="F147:F183">SUM(D147/C147*100)</f>
        <v>55.03728548011164</v>
      </c>
    </row>
    <row r="148" spans="1:6" ht="25.5">
      <c r="A148" s="51" t="s">
        <v>158</v>
      </c>
      <c r="B148" s="40" t="s">
        <v>159</v>
      </c>
      <c r="C148" s="64">
        <v>2750230.15</v>
      </c>
      <c r="D148" s="52">
        <v>2272434.74</v>
      </c>
      <c r="E148" s="52">
        <f t="shared" si="8"/>
        <v>-477795.4099999997</v>
      </c>
      <c r="F148" s="53">
        <f t="shared" si="9"/>
        <v>82.62707541039794</v>
      </c>
    </row>
    <row r="149" spans="1:6" ht="25.5">
      <c r="A149" s="51" t="s">
        <v>160</v>
      </c>
      <c r="B149" s="40" t="s">
        <v>161</v>
      </c>
      <c r="C149" s="64">
        <v>579869.85</v>
      </c>
      <c r="D149" s="52">
        <v>545136.78</v>
      </c>
      <c r="E149" s="52">
        <f t="shared" si="8"/>
        <v>-34733.06999999995</v>
      </c>
      <c r="F149" s="53">
        <f t="shared" si="9"/>
        <v>94.01019556371142</v>
      </c>
    </row>
    <row r="150" spans="1:6" ht="38.25">
      <c r="A150" s="51" t="s">
        <v>162</v>
      </c>
      <c r="B150" s="40" t="s">
        <v>163</v>
      </c>
      <c r="C150" s="64">
        <v>50300</v>
      </c>
      <c r="D150" s="52">
        <v>20537.68</v>
      </c>
      <c r="E150" s="52">
        <f t="shared" si="8"/>
        <v>-29762.32</v>
      </c>
      <c r="F150" s="53">
        <f t="shared" si="9"/>
        <v>40.83037773359841</v>
      </c>
    </row>
    <row r="151" spans="1:6" ht="38.25">
      <c r="A151" s="51" t="s">
        <v>164</v>
      </c>
      <c r="B151" s="40" t="s">
        <v>165</v>
      </c>
      <c r="C151" s="64">
        <v>168100</v>
      </c>
      <c r="D151" s="52">
        <v>84012.51</v>
      </c>
      <c r="E151" s="52">
        <f t="shared" si="8"/>
        <v>-84087.49</v>
      </c>
      <c r="F151" s="53">
        <f t="shared" si="9"/>
        <v>49.977697798929206</v>
      </c>
    </row>
    <row r="152" spans="1:6" ht="25.5">
      <c r="A152" s="51" t="s">
        <v>166</v>
      </c>
      <c r="B152" s="40" t="s">
        <v>167</v>
      </c>
      <c r="C152" s="64">
        <v>35280</v>
      </c>
      <c r="D152" s="52">
        <v>3318.24</v>
      </c>
      <c r="E152" s="52">
        <f t="shared" si="8"/>
        <v>-31961.760000000002</v>
      </c>
      <c r="F152" s="53">
        <f t="shared" si="9"/>
        <v>9.405442176870746</v>
      </c>
    </row>
    <row r="153" spans="1:6" ht="25.5">
      <c r="A153" s="51" t="s">
        <v>168</v>
      </c>
      <c r="B153" s="40" t="s">
        <v>169</v>
      </c>
      <c r="C153" s="64">
        <v>95232</v>
      </c>
      <c r="D153" s="52">
        <v>37021.15</v>
      </c>
      <c r="E153" s="52">
        <f t="shared" si="8"/>
        <v>-58210.85</v>
      </c>
      <c r="F153" s="53">
        <f t="shared" si="9"/>
        <v>38.87469548051076</v>
      </c>
    </row>
    <row r="154" spans="1:6" ht="25.5">
      <c r="A154" s="51" t="s">
        <v>170</v>
      </c>
      <c r="B154" s="40" t="s">
        <v>171</v>
      </c>
      <c r="C154" s="64">
        <v>396000</v>
      </c>
      <c r="D154" s="52">
        <v>132516</v>
      </c>
      <c r="E154" s="52">
        <f t="shared" si="8"/>
        <v>-263484</v>
      </c>
      <c r="F154" s="53">
        <f t="shared" si="9"/>
        <v>33.46363636363636</v>
      </c>
    </row>
    <row r="155" spans="1:6" ht="12.75">
      <c r="A155" s="51" t="s">
        <v>172</v>
      </c>
      <c r="B155" s="40" t="s">
        <v>173</v>
      </c>
      <c r="C155" s="64">
        <v>350000</v>
      </c>
      <c r="D155" s="52">
        <v>140123.1</v>
      </c>
      <c r="E155" s="52">
        <f t="shared" si="8"/>
        <v>-209876.9</v>
      </c>
      <c r="F155" s="53">
        <f t="shared" si="9"/>
        <v>40.03517142857143</v>
      </c>
    </row>
    <row r="156" spans="1:6" ht="12.75">
      <c r="A156" s="51" t="s">
        <v>174</v>
      </c>
      <c r="B156" s="40" t="s">
        <v>175</v>
      </c>
      <c r="C156" s="64">
        <v>100000</v>
      </c>
      <c r="D156" s="52">
        <v>20640</v>
      </c>
      <c r="E156" s="52">
        <f t="shared" si="8"/>
        <v>-79360</v>
      </c>
      <c r="F156" s="53">
        <f t="shared" si="9"/>
        <v>20.64</v>
      </c>
    </row>
    <row r="157" spans="1:6" ht="12.75">
      <c r="A157" s="51" t="s">
        <v>176</v>
      </c>
      <c r="B157" s="40" t="s">
        <v>177</v>
      </c>
      <c r="C157" s="64">
        <v>17873800</v>
      </c>
      <c r="D157" s="52">
        <v>7662851.49</v>
      </c>
      <c r="E157" s="52">
        <f t="shared" si="8"/>
        <v>-10210948.51</v>
      </c>
      <c r="F157" s="53">
        <f t="shared" si="9"/>
        <v>42.87197736351531</v>
      </c>
    </row>
    <row r="158" spans="1:6" ht="25.5">
      <c r="A158" s="51" t="s">
        <v>178</v>
      </c>
      <c r="B158" s="40" t="s">
        <v>179</v>
      </c>
      <c r="C158" s="64">
        <v>2400000</v>
      </c>
      <c r="D158" s="52">
        <v>1042403.58</v>
      </c>
      <c r="E158" s="52">
        <f t="shared" si="8"/>
        <v>-1357596.42</v>
      </c>
      <c r="F158" s="53">
        <f t="shared" si="9"/>
        <v>43.4334825</v>
      </c>
    </row>
    <row r="159" spans="1:6" ht="12.75">
      <c r="A159" s="51" t="s">
        <v>180</v>
      </c>
      <c r="B159" s="40" t="s">
        <v>181</v>
      </c>
      <c r="C159" s="64">
        <v>4300000</v>
      </c>
      <c r="D159" s="52">
        <v>2084692.82</v>
      </c>
      <c r="E159" s="52">
        <f t="shared" si="8"/>
        <v>-2215307.1799999997</v>
      </c>
      <c r="F159" s="53">
        <f t="shared" si="9"/>
        <v>48.48122837209303</v>
      </c>
    </row>
    <row r="160" spans="1:6" ht="12.75">
      <c r="A160" s="51" t="s">
        <v>182</v>
      </c>
      <c r="B160" s="40" t="s">
        <v>183</v>
      </c>
      <c r="C160" s="64">
        <v>400000</v>
      </c>
      <c r="D160" s="52">
        <v>97628.9</v>
      </c>
      <c r="E160" s="52">
        <f t="shared" si="8"/>
        <v>-302371.1</v>
      </c>
      <c r="F160" s="53">
        <f t="shared" si="9"/>
        <v>24.407225</v>
      </c>
    </row>
    <row r="161" spans="1:6" ht="25.5">
      <c r="A161" s="51" t="s">
        <v>184</v>
      </c>
      <c r="B161" s="40" t="s">
        <v>185</v>
      </c>
      <c r="C161" s="64">
        <v>6850000</v>
      </c>
      <c r="D161" s="52">
        <v>3158149.41</v>
      </c>
      <c r="E161" s="52">
        <f t="shared" si="8"/>
        <v>-3691850.59</v>
      </c>
      <c r="F161" s="53">
        <f t="shared" si="9"/>
        <v>46.10437094890511</v>
      </c>
    </row>
    <row r="162" spans="1:6" ht="25.5">
      <c r="A162" s="51" t="s">
        <v>268</v>
      </c>
      <c r="B162" s="40" t="s">
        <v>269</v>
      </c>
      <c r="C162" s="64">
        <v>102000</v>
      </c>
      <c r="D162" s="52">
        <v>4878</v>
      </c>
      <c r="E162" s="52">
        <f t="shared" si="8"/>
        <v>-97122</v>
      </c>
      <c r="F162" s="53">
        <f t="shared" si="9"/>
        <v>4.782352941176471</v>
      </c>
    </row>
    <row r="163" spans="1:6" ht="25.5">
      <c r="A163" s="51" t="s">
        <v>186</v>
      </c>
      <c r="B163" s="40" t="s">
        <v>187</v>
      </c>
      <c r="C163" s="64">
        <v>108605</v>
      </c>
      <c r="D163" s="52">
        <v>54303</v>
      </c>
      <c r="E163" s="52">
        <f t="shared" si="8"/>
        <v>-54302</v>
      </c>
      <c r="F163" s="53">
        <f t="shared" si="9"/>
        <v>50.000460383960224</v>
      </c>
    </row>
    <row r="164" spans="1:6" ht="25.5">
      <c r="A164" s="51" t="s">
        <v>188</v>
      </c>
      <c r="B164" s="40" t="s">
        <v>189</v>
      </c>
      <c r="C164" s="64">
        <v>9500000</v>
      </c>
      <c r="D164" s="52">
        <v>4170193.25</v>
      </c>
      <c r="E164" s="52">
        <f t="shared" si="8"/>
        <v>-5329806.75</v>
      </c>
      <c r="F164" s="53">
        <f t="shared" si="9"/>
        <v>43.89677105263158</v>
      </c>
    </row>
    <row r="165" spans="1:6" ht="38.25">
      <c r="A165" s="51" t="s">
        <v>190</v>
      </c>
      <c r="B165" s="40" t="s">
        <v>191</v>
      </c>
      <c r="C165" s="64">
        <v>1300000</v>
      </c>
      <c r="D165" s="52">
        <v>683438.22</v>
      </c>
      <c r="E165" s="52">
        <f t="shared" si="8"/>
        <v>-616561.78</v>
      </c>
      <c r="F165" s="53">
        <f t="shared" si="9"/>
        <v>52.572170769230766</v>
      </c>
    </row>
    <row r="166" spans="1:6" ht="25.5">
      <c r="A166" s="51" t="s">
        <v>192</v>
      </c>
      <c r="B166" s="40" t="s">
        <v>193</v>
      </c>
      <c r="C166" s="64">
        <v>2000000</v>
      </c>
      <c r="D166" s="52">
        <v>883925.3</v>
      </c>
      <c r="E166" s="52">
        <f t="shared" si="8"/>
        <v>-1116074.7</v>
      </c>
      <c r="F166" s="53">
        <f t="shared" si="9"/>
        <v>44.196265000000004</v>
      </c>
    </row>
    <row r="167" spans="1:6" ht="38.25">
      <c r="A167" s="51">
        <v>813084</v>
      </c>
      <c r="B167" s="40" t="s">
        <v>263</v>
      </c>
      <c r="C167" s="64">
        <v>220000</v>
      </c>
      <c r="D167" s="52">
        <v>101671.83</v>
      </c>
      <c r="E167" s="52">
        <f t="shared" si="8"/>
        <v>-118328.17</v>
      </c>
      <c r="F167" s="53">
        <f t="shared" si="9"/>
        <v>46.21446818181818</v>
      </c>
    </row>
    <row r="168" spans="1:6" ht="51">
      <c r="A168" s="51" t="s">
        <v>194</v>
      </c>
      <c r="B168" s="40" t="s">
        <v>195</v>
      </c>
      <c r="C168" s="64">
        <v>8000</v>
      </c>
      <c r="D168" s="52">
        <v>4095.67</v>
      </c>
      <c r="E168" s="52">
        <f t="shared" si="8"/>
        <v>-3904.33</v>
      </c>
      <c r="F168" s="53">
        <f t="shared" si="9"/>
        <v>51.195875</v>
      </c>
    </row>
    <row r="169" spans="1:6" ht="63.75">
      <c r="A169" s="99" t="s">
        <v>264</v>
      </c>
      <c r="B169" s="40" t="s">
        <v>265</v>
      </c>
      <c r="C169" s="64">
        <v>102000</v>
      </c>
      <c r="D169" s="52">
        <v>17622.52</v>
      </c>
      <c r="E169" s="52">
        <f t="shared" si="8"/>
        <v>-84377.48</v>
      </c>
      <c r="F169" s="53">
        <f t="shared" si="9"/>
        <v>17.27698039215686</v>
      </c>
    </row>
    <row r="170" spans="1:6" ht="25.5">
      <c r="A170" s="99" t="s">
        <v>325</v>
      </c>
      <c r="B170" s="40" t="s">
        <v>326</v>
      </c>
      <c r="C170" s="64">
        <v>4000000</v>
      </c>
      <c r="D170" s="52">
        <v>1207000</v>
      </c>
      <c r="E170" s="52">
        <f>D170-C170</f>
        <v>-2793000</v>
      </c>
      <c r="F170" s="53">
        <f>SUM(D170/C170*100)</f>
        <v>30.175</v>
      </c>
    </row>
    <row r="171" spans="1:6" ht="25.5">
      <c r="A171" s="51" t="s">
        <v>196</v>
      </c>
      <c r="B171" s="40" t="s">
        <v>197</v>
      </c>
      <c r="C171" s="64">
        <v>8460</v>
      </c>
      <c r="D171" s="52">
        <v>3840.1</v>
      </c>
      <c r="E171" s="52">
        <f t="shared" si="8"/>
        <v>-4619.9</v>
      </c>
      <c r="F171" s="53">
        <f t="shared" si="9"/>
        <v>45.39125295508274</v>
      </c>
    </row>
    <row r="172" spans="1:6" ht="51">
      <c r="A172" s="51" t="s">
        <v>198</v>
      </c>
      <c r="B172" s="40" t="s">
        <v>199</v>
      </c>
      <c r="C172" s="64">
        <v>3119795</v>
      </c>
      <c r="D172" s="52">
        <v>1698161.3</v>
      </c>
      <c r="E172" s="52">
        <f t="shared" si="8"/>
        <v>-1421633.7</v>
      </c>
      <c r="F172" s="53">
        <f t="shared" si="9"/>
        <v>54.43182324479654</v>
      </c>
    </row>
    <row r="173" spans="1:6" ht="25.5">
      <c r="A173" s="51" t="s">
        <v>200</v>
      </c>
      <c r="B173" s="40" t="s">
        <v>201</v>
      </c>
      <c r="C173" s="64">
        <v>2587303</v>
      </c>
      <c r="D173" s="52">
        <v>1526115.86</v>
      </c>
      <c r="E173" s="52">
        <f t="shared" si="8"/>
        <v>-1061187.14</v>
      </c>
      <c r="F173" s="53">
        <f t="shared" si="9"/>
        <v>58.98481391626726</v>
      </c>
    </row>
    <row r="174" spans="1:6" ht="12.75">
      <c r="A174" s="51" t="s">
        <v>270</v>
      </c>
      <c r="B174" s="40" t="s">
        <v>327</v>
      </c>
      <c r="C174" s="64">
        <v>8950</v>
      </c>
      <c r="D174" s="52">
        <v>2500</v>
      </c>
      <c r="E174" s="52">
        <f t="shared" si="8"/>
        <v>-6450</v>
      </c>
      <c r="F174" s="53">
        <f t="shared" si="9"/>
        <v>27.932960893854748</v>
      </c>
    </row>
    <row r="175" spans="1:6" ht="51">
      <c r="A175" s="51" t="s">
        <v>202</v>
      </c>
      <c r="B175" s="40" t="s">
        <v>115</v>
      </c>
      <c r="C175" s="64">
        <v>176000</v>
      </c>
      <c r="D175" s="52">
        <v>155540</v>
      </c>
      <c r="E175" s="52">
        <f t="shared" si="8"/>
        <v>-20460</v>
      </c>
      <c r="F175" s="53">
        <f t="shared" si="9"/>
        <v>88.375</v>
      </c>
    </row>
    <row r="176" spans="1:6" ht="63.75">
      <c r="A176" s="51" t="s">
        <v>203</v>
      </c>
      <c r="B176" s="40" t="s">
        <v>204</v>
      </c>
      <c r="C176" s="64">
        <v>214920</v>
      </c>
      <c r="D176" s="52">
        <v>77781.59</v>
      </c>
      <c r="E176" s="52">
        <f t="shared" si="8"/>
        <v>-137138.41</v>
      </c>
      <c r="F176" s="53">
        <f t="shared" si="9"/>
        <v>36.190950120975245</v>
      </c>
    </row>
    <row r="177" spans="1:6" ht="38.25">
      <c r="A177" s="51" t="s">
        <v>205</v>
      </c>
      <c r="B177" s="40" t="s">
        <v>206</v>
      </c>
      <c r="C177" s="64">
        <v>23234</v>
      </c>
      <c r="D177" s="52">
        <v>10561.04</v>
      </c>
      <c r="E177" s="52">
        <f t="shared" si="8"/>
        <v>-12672.96</v>
      </c>
      <c r="F177" s="53">
        <f t="shared" si="9"/>
        <v>45.455108892140835</v>
      </c>
    </row>
    <row r="178" spans="1:6" ht="51">
      <c r="A178" s="51" t="s">
        <v>207</v>
      </c>
      <c r="B178" s="40" t="s">
        <v>208</v>
      </c>
      <c r="C178" s="64">
        <v>305200</v>
      </c>
      <c r="D178" s="52">
        <v>142920.22</v>
      </c>
      <c r="E178" s="52">
        <f t="shared" si="8"/>
        <v>-162279.78</v>
      </c>
      <c r="F178" s="53">
        <f t="shared" si="9"/>
        <v>46.82838138925295</v>
      </c>
    </row>
    <row r="179" spans="1:6" ht="38.25">
      <c r="A179" s="51" t="s">
        <v>209</v>
      </c>
      <c r="B179" s="40" t="s">
        <v>210</v>
      </c>
      <c r="C179" s="64">
        <v>98377</v>
      </c>
      <c r="D179" s="52">
        <v>55317.44</v>
      </c>
      <c r="E179" s="52">
        <f t="shared" si="8"/>
        <v>-43059.56</v>
      </c>
      <c r="F179" s="53">
        <f t="shared" si="9"/>
        <v>56.23005377273144</v>
      </c>
    </row>
    <row r="180" spans="1:6" ht="12.75">
      <c r="A180" s="99" t="s">
        <v>315</v>
      </c>
      <c r="B180" s="40" t="s">
        <v>316</v>
      </c>
      <c r="C180" s="64">
        <v>32615</v>
      </c>
      <c r="D180" s="52">
        <v>10870.49</v>
      </c>
      <c r="E180" s="52">
        <f t="shared" si="8"/>
        <v>-21744.510000000002</v>
      </c>
      <c r="F180" s="53">
        <f t="shared" si="9"/>
        <v>33.32972558638663</v>
      </c>
    </row>
    <row r="181" spans="1:6" ht="63.75">
      <c r="A181" s="51" t="s">
        <v>211</v>
      </c>
      <c r="B181" s="40" t="s">
        <v>154</v>
      </c>
      <c r="C181" s="64">
        <v>507600</v>
      </c>
      <c r="D181" s="52">
        <v>186869.4</v>
      </c>
      <c r="E181" s="52">
        <f t="shared" si="8"/>
        <v>-320730.6</v>
      </c>
      <c r="F181" s="53">
        <f t="shared" si="9"/>
        <v>36.814302600472814</v>
      </c>
    </row>
    <row r="182" spans="1:6" ht="25.5">
      <c r="A182" s="51" t="s">
        <v>212</v>
      </c>
      <c r="B182" s="40" t="s">
        <v>117</v>
      </c>
      <c r="C182" s="64">
        <v>2205335</v>
      </c>
      <c r="D182" s="52">
        <v>806955.92</v>
      </c>
      <c r="E182" s="52">
        <f t="shared" si="8"/>
        <v>-1398379.08</v>
      </c>
      <c r="F182" s="53">
        <f t="shared" si="9"/>
        <v>36.59108117360855</v>
      </c>
    </row>
    <row r="183" spans="1:6" ht="13.5">
      <c r="A183" s="65"/>
      <c r="B183" s="55" t="s">
        <v>138</v>
      </c>
      <c r="C183" s="56">
        <f>SUM(C147:C182)</f>
        <v>73434628</v>
      </c>
      <c r="D183" s="56">
        <f>SUM(D147:D182)</f>
        <v>34861508.75</v>
      </c>
      <c r="E183" s="57">
        <f t="shared" si="8"/>
        <v>-38573119.25</v>
      </c>
      <c r="F183" s="58">
        <f t="shared" si="9"/>
        <v>47.47284721044682</v>
      </c>
    </row>
    <row r="184" spans="1:6" ht="25.5">
      <c r="A184" s="66">
        <v>10</v>
      </c>
      <c r="B184" s="59" t="s">
        <v>213</v>
      </c>
      <c r="C184" s="67"/>
      <c r="D184" s="67"/>
      <c r="E184" s="67"/>
      <c r="F184" s="68"/>
    </row>
    <row r="185" spans="1:6" ht="25.5">
      <c r="A185" s="51" t="s">
        <v>214</v>
      </c>
      <c r="B185" s="40" t="s">
        <v>142</v>
      </c>
      <c r="C185" s="52">
        <v>844731</v>
      </c>
      <c r="D185" s="52">
        <v>452609.62</v>
      </c>
      <c r="E185" s="52">
        <f aca="true" t="shared" si="10" ref="E185:E191">D185-C185</f>
        <v>-392121.38</v>
      </c>
      <c r="F185" s="53">
        <f aca="true" t="shared" si="11" ref="F185:F192">SUM(D185/C185*100)</f>
        <v>53.58032557109896</v>
      </c>
    </row>
    <row r="186" spans="1:6" ht="38.25">
      <c r="A186" s="51" t="s">
        <v>215</v>
      </c>
      <c r="B186" s="40" t="s">
        <v>216</v>
      </c>
      <c r="C186" s="52">
        <v>8293093</v>
      </c>
      <c r="D186" s="52">
        <v>5057439.08</v>
      </c>
      <c r="E186" s="52">
        <f t="shared" si="10"/>
        <v>-3235653.92</v>
      </c>
      <c r="F186" s="53">
        <f t="shared" si="11"/>
        <v>60.98374973004644</v>
      </c>
    </row>
    <row r="187" spans="1:6" ht="51">
      <c r="A187" s="51" t="s">
        <v>217</v>
      </c>
      <c r="B187" s="40" t="s">
        <v>115</v>
      </c>
      <c r="C187" s="52">
        <v>75000</v>
      </c>
      <c r="D187" s="52">
        <v>25560</v>
      </c>
      <c r="E187" s="52">
        <f t="shared" si="10"/>
        <v>-49440</v>
      </c>
      <c r="F187" s="53">
        <f t="shared" si="11"/>
        <v>34.08</v>
      </c>
    </row>
    <row r="188" spans="1:6" ht="12.75">
      <c r="A188" s="51" t="s">
        <v>218</v>
      </c>
      <c r="B188" s="40" t="s">
        <v>219</v>
      </c>
      <c r="C188" s="52">
        <v>2236616</v>
      </c>
      <c r="D188" s="52">
        <v>1152547.14</v>
      </c>
      <c r="E188" s="52">
        <f t="shared" si="10"/>
        <v>-1084068.86</v>
      </c>
      <c r="F188" s="53">
        <f t="shared" si="11"/>
        <v>51.530845706191855</v>
      </c>
    </row>
    <row r="189" spans="1:6" ht="12.75">
      <c r="A189" s="51" t="s">
        <v>220</v>
      </c>
      <c r="B189" s="40" t="s">
        <v>221</v>
      </c>
      <c r="C189" s="52">
        <v>1972558</v>
      </c>
      <c r="D189" s="52">
        <v>844234.07</v>
      </c>
      <c r="E189" s="52">
        <f t="shared" si="10"/>
        <v>-1128323.9300000002</v>
      </c>
      <c r="F189" s="53">
        <f t="shared" si="11"/>
        <v>42.79894786363696</v>
      </c>
    </row>
    <row r="190" spans="1:6" ht="25.5">
      <c r="A190" s="51" t="s">
        <v>222</v>
      </c>
      <c r="B190" s="40" t="s">
        <v>223</v>
      </c>
      <c r="C190" s="52">
        <v>5233533</v>
      </c>
      <c r="D190" s="52">
        <v>2512030.94</v>
      </c>
      <c r="E190" s="52">
        <f t="shared" si="10"/>
        <v>-2721502.06</v>
      </c>
      <c r="F190" s="53">
        <f t="shared" si="11"/>
        <v>47.99875991992407</v>
      </c>
    </row>
    <row r="191" spans="1:6" ht="25.5">
      <c r="A191" s="51" t="s">
        <v>224</v>
      </c>
      <c r="B191" s="40" t="s">
        <v>225</v>
      </c>
      <c r="C191" s="52">
        <v>2566765</v>
      </c>
      <c r="D191" s="52">
        <v>1368183.62</v>
      </c>
      <c r="E191" s="52">
        <f t="shared" si="10"/>
        <v>-1198581.38</v>
      </c>
      <c r="F191" s="53">
        <f t="shared" si="11"/>
        <v>53.3038131655995</v>
      </c>
    </row>
    <row r="192" spans="1:6" ht="13.5">
      <c r="A192" s="65"/>
      <c r="B192" s="55" t="s">
        <v>138</v>
      </c>
      <c r="C192" s="57">
        <f>SUM(C185:C191)</f>
        <v>21222296</v>
      </c>
      <c r="D192" s="57">
        <f>SUM(D185:D191)</f>
        <v>11412604.469999999</v>
      </c>
      <c r="E192" s="57">
        <f>SUM(E185:E191)</f>
        <v>-9809691.530000001</v>
      </c>
      <c r="F192" s="58">
        <f t="shared" si="11"/>
        <v>53.776483326780465</v>
      </c>
    </row>
    <row r="193" spans="1:6" ht="25.5">
      <c r="A193" s="66">
        <v>15</v>
      </c>
      <c r="B193" s="59" t="s">
        <v>226</v>
      </c>
      <c r="C193" s="60"/>
      <c r="D193" s="60"/>
      <c r="E193" s="60"/>
      <c r="F193" s="61"/>
    </row>
    <row r="194" spans="1:6" ht="51">
      <c r="A194" s="51" t="s">
        <v>227</v>
      </c>
      <c r="B194" s="40" t="s">
        <v>99</v>
      </c>
      <c r="C194" s="69">
        <v>8837</v>
      </c>
      <c r="D194" s="69">
        <v>0</v>
      </c>
      <c r="E194" s="52">
        <f aca="true" t="shared" si="12" ref="E194:E201">D194-C194</f>
        <v>-8837</v>
      </c>
      <c r="F194" s="53">
        <f aca="true" t="shared" si="13" ref="F194:F202">SUM(D194/C194*100)</f>
        <v>0</v>
      </c>
    </row>
    <row r="195" spans="1:6" ht="25.5">
      <c r="A195" s="51" t="s">
        <v>228</v>
      </c>
      <c r="B195" s="40" t="s">
        <v>142</v>
      </c>
      <c r="C195" s="69">
        <v>2219900</v>
      </c>
      <c r="D195" s="69">
        <v>1066211.1</v>
      </c>
      <c r="E195" s="52">
        <f t="shared" si="12"/>
        <v>-1153688.9</v>
      </c>
      <c r="F195" s="53">
        <f t="shared" si="13"/>
        <v>48.0296905266003</v>
      </c>
    </row>
    <row r="196" spans="1:6" ht="12.75">
      <c r="A196" s="51" t="s">
        <v>257</v>
      </c>
      <c r="B196" s="40" t="s">
        <v>144</v>
      </c>
      <c r="C196" s="69">
        <v>8837</v>
      </c>
      <c r="D196" s="69">
        <v>0</v>
      </c>
      <c r="E196" s="52">
        <f t="shared" si="12"/>
        <v>-8837</v>
      </c>
      <c r="F196" s="53">
        <f>SUM(D196/C196*100)</f>
        <v>0</v>
      </c>
    </row>
    <row r="197" spans="1:6" ht="12.75">
      <c r="A197" s="51" t="s">
        <v>229</v>
      </c>
      <c r="B197" s="40" t="s">
        <v>103</v>
      </c>
      <c r="C197" s="69">
        <v>8837</v>
      </c>
      <c r="D197" s="69">
        <v>0</v>
      </c>
      <c r="E197" s="52">
        <f t="shared" si="12"/>
        <v>-8837</v>
      </c>
      <c r="F197" s="53">
        <f t="shared" si="13"/>
        <v>0</v>
      </c>
    </row>
    <row r="198" spans="1:6" ht="51">
      <c r="A198" s="51" t="s">
        <v>230</v>
      </c>
      <c r="B198" s="40" t="s">
        <v>115</v>
      </c>
      <c r="C198" s="69">
        <v>5000</v>
      </c>
      <c r="D198" s="69">
        <v>0</v>
      </c>
      <c r="E198" s="52">
        <f t="shared" si="12"/>
        <v>-5000</v>
      </c>
      <c r="F198" s="53">
        <f t="shared" si="13"/>
        <v>0</v>
      </c>
    </row>
    <row r="199" spans="1:6" ht="25.5">
      <c r="A199" s="51" t="s">
        <v>231</v>
      </c>
      <c r="B199" s="40" t="s">
        <v>223</v>
      </c>
      <c r="C199" s="69">
        <v>8837</v>
      </c>
      <c r="D199" s="69">
        <v>0</v>
      </c>
      <c r="E199" s="52">
        <f t="shared" si="12"/>
        <v>-8837</v>
      </c>
      <c r="F199" s="53">
        <f t="shared" si="13"/>
        <v>0</v>
      </c>
    </row>
    <row r="200" spans="1:6" ht="25.5">
      <c r="A200" s="51" t="s">
        <v>271</v>
      </c>
      <c r="B200" s="40" t="s">
        <v>272</v>
      </c>
      <c r="C200" s="69">
        <v>6423</v>
      </c>
      <c r="D200" s="69">
        <v>0</v>
      </c>
      <c r="E200" s="52">
        <f t="shared" si="12"/>
        <v>-6423</v>
      </c>
      <c r="F200" s="53">
        <f t="shared" si="13"/>
        <v>0</v>
      </c>
    </row>
    <row r="201" spans="1:6" ht="12.75">
      <c r="A201" s="51" t="s">
        <v>232</v>
      </c>
      <c r="B201" s="40" t="s">
        <v>123</v>
      </c>
      <c r="C201" s="52">
        <v>173837</v>
      </c>
      <c r="D201" s="62">
        <v>81999</v>
      </c>
      <c r="E201" s="52">
        <f t="shared" si="12"/>
        <v>-91838</v>
      </c>
      <c r="F201" s="53">
        <f t="shared" si="13"/>
        <v>47.17005010440815</v>
      </c>
    </row>
    <row r="202" spans="1:6" ht="13.5">
      <c r="A202" s="65"/>
      <c r="B202" s="55" t="s">
        <v>138</v>
      </c>
      <c r="C202" s="57">
        <f>SUM(C194:C201)</f>
        <v>2440508</v>
      </c>
      <c r="D202" s="57">
        <f>SUM(D194:D201)</f>
        <v>1148210.1</v>
      </c>
      <c r="E202" s="57">
        <f>SUM(E194:E201)</f>
        <v>-1292297.9</v>
      </c>
      <c r="F202" s="53">
        <f t="shared" si="13"/>
        <v>47.04799574514815</v>
      </c>
    </row>
    <row r="203" spans="1:6" ht="12.75">
      <c r="A203" s="66">
        <v>31</v>
      </c>
      <c r="B203" s="59" t="s">
        <v>233</v>
      </c>
      <c r="C203" s="60"/>
      <c r="D203" s="60"/>
      <c r="E203" s="60"/>
      <c r="F203" s="61"/>
    </row>
    <row r="204" spans="1:6" ht="25.5">
      <c r="A204" s="51" t="s">
        <v>234</v>
      </c>
      <c r="B204" s="40" t="s">
        <v>142</v>
      </c>
      <c r="C204" s="52">
        <v>1770223</v>
      </c>
      <c r="D204" s="62">
        <v>920068.19</v>
      </c>
      <c r="E204" s="52">
        <f>D204-C204</f>
        <v>-850154.81</v>
      </c>
      <c r="F204" s="53">
        <f>SUM(D204/C204*100)</f>
        <v>51.9747054467149</v>
      </c>
    </row>
    <row r="205" spans="1:6" ht="13.5">
      <c r="A205" s="65"/>
      <c r="B205" s="55" t="s">
        <v>138</v>
      </c>
      <c r="C205" s="57">
        <f>SUM(C204:C204)</f>
        <v>1770223</v>
      </c>
      <c r="D205" s="70">
        <f>SUM(D204:D204)</f>
        <v>920068.19</v>
      </c>
      <c r="E205" s="57">
        <f>SUM(E204:E204)</f>
        <v>-850154.81</v>
      </c>
      <c r="F205" s="58">
        <f>SUM(D205/C205*100)</f>
        <v>51.9747054467149</v>
      </c>
    </row>
    <row r="206" spans="1:6" ht="25.5">
      <c r="A206" s="66">
        <v>37</v>
      </c>
      <c r="B206" s="59" t="s">
        <v>235</v>
      </c>
      <c r="C206" s="60"/>
      <c r="D206" s="60"/>
      <c r="E206" s="60"/>
      <c r="F206" s="61"/>
    </row>
    <row r="207" spans="1:6" ht="25.5">
      <c r="A207" s="51" t="s">
        <v>236</v>
      </c>
      <c r="B207" s="40" t="s">
        <v>142</v>
      </c>
      <c r="C207" s="52">
        <v>4500854</v>
      </c>
      <c r="D207" s="62">
        <v>2432368.8</v>
      </c>
      <c r="E207" s="52">
        <f aca="true" t="shared" si="14" ref="E207:E212">D207-C207</f>
        <v>-2068485.2000000002</v>
      </c>
      <c r="F207" s="53">
        <f aca="true" t="shared" si="15" ref="F207:F214">SUM(D207/C207*100)</f>
        <v>54.04238395646692</v>
      </c>
    </row>
    <row r="208" spans="1:6" ht="51">
      <c r="A208" s="51" t="s">
        <v>237</v>
      </c>
      <c r="B208" s="40" t="s">
        <v>115</v>
      </c>
      <c r="C208" s="52">
        <v>20000</v>
      </c>
      <c r="D208" s="62">
        <v>4900</v>
      </c>
      <c r="E208" s="52">
        <f t="shared" si="14"/>
        <v>-15100</v>
      </c>
      <c r="F208" s="53">
        <f t="shared" si="15"/>
        <v>24.5</v>
      </c>
    </row>
    <row r="209" spans="1:6" ht="12.75">
      <c r="A209" s="51" t="s">
        <v>273</v>
      </c>
      <c r="B209" s="40" t="s">
        <v>274</v>
      </c>
      <c r="C209" s="52">
        <v>141470</v>
      </c>
      <c r="D209" s="62">
        <v>0</v>
      </c>
      <c r="E209" s="52">
        <f t="shared" si="14"/>
        <v>-141470</v>
      </c>
      <c r="F209" s="53">
        <f t="shared" si="15"/>
        <v>0</v>
      </c>
    </row>
    <row r="210" spans="1:6" ht="12.75">
      <c r="A210" s="51" t="s">
        <v>238</v>
      </c>
      <c r="B210" s="40" t="s">
        <v>239</v>
      </c>
      <c r="C210" s="52">
        <v>5027663</v>
      </c>
      <c r="D210" s="62">
        <v>0</v>
      </c>
      <c r="E210" s="52">
        <f t="shared" si="14"/>
        <v>-5027663</v>
      </c>
      <c r="F210" s="53">
        <f t="shared" si="15"/>
        <v>0</v>
      </c>
    </row>
    <row r="211" spans="1:6" ht="12.75">
      <c r="A211" s="51" t="s">
        <v>240</v>
      </c>
      <c r="B211" s="40" t="s">
        <v>241</v>
      </c>
      <c r="C211" s="52">
        <v>28889100</v>
      </c>
      <c r="D211" s="62">
        <v>14444400</v>
      </c>
      <c r="E211" s="52">
        <f t="shared" si="14"/>
        <v>-14444700</v>
      </c>
      <c r="F211" s="53">
        <f>SUM(D211/C211*100)</f>
        <v>49.99948077302512</v>
      </c>
    </row>
    <row r="212" spans="1:6" ht="51">
      <c r="A212" s="51" t="s">
        <v>328</v>
      </c>
      <c r="B212" s="40" t="s">
        <v>329</v>
      </c>
      <c r="C212" s="52">
        <v>2516200</v>
      </c>
      <c r="D212" s="62">
        <v>0</v>
      </c>
      <c r="E212" s="52">
        <f t="shared" si="14"/>
        <v>-2516200</v>
      </c>
      <c r="F212" s="53">
        <f t="shared" si="15"/>
        <v>0</v>
      </c>
    </row>
    <row r="213" spans="1:6" ht="13.5">
      <c r="A213" s="65"/>
      <c r="B213" s="55" t="s">
        <v>138</v>
      </c>
      <c r="C213" s="56">
        <f>SUM(C207:C212)</f>
        <v>41095287</v>
      </c>
      <c r="D213" s="70">
        <f>SUM(D207:D212)</f>
        <v>16881668.8</v>
      </c>
      <c r="E213" s="57">
        <f>SUM(E207:E212)</f>
        <v>-24213618.2</v>
      </c>
      <c r="F213" s="58">
        <f t="shared" si="15"/>
        <v>41.079330581144255</v>
      </c>
    </row>
    <row r="214" spans="1:6" ht="12.75">
      <c r="A214" s="79" t="s">
        <v>242</v>
      </c>
      <c r="B214" s="80" t="s">
        <v>243</v>
      </c>
      <c r="C214" s="81">
        <f>C134+C145+C183+C192+C202+C205+C213</f>
        <v>395677451.2</v>
      </c>
      <c r="D214" s="81">
        <f>D134+D145+D183+D192+D202+D205+D213</f>
        <v>202339441.83999997</v>
      </c>
      <c r="E214" s="81">
        <f>D214-C214</f>
        <v>-193338009.36</v>
      </c>
      <c r="F214" s="82">
        <f t="shared" si="15"/>
        <v>51.137470994708025</v>
      </c>
    </row>
    <row r="215" spans="1:6" ht="12.75">
      <c r="A215" s="24"/>
      <c r="B215" s="24"/>
      <c r="C215" s="72"/>
      <c r="D215" s="72"/>
      <c r="E215" s="72"/>
      <c r="F215" s="72"/>
    </row>
    <row r="216" spans="1:6" ht="18.75">
      <c r="A216" s="175" t="s">
        <v>347</v>
      </c>
      <c r="B216" s="175"/>
      <c r="C216" s="176"/>
      <c r="D216" s="176"/>
      <c r="E216" s="177" t="s">
        <v>346</v>
      </c>
      <c r="F216" s="147"/>
    </row>
    <row r="217" spans="1:6" ht="18.75">
      <c r="A217" s="178"/>
      <c r="B217" s="178"/>
      <c r="C217" s="176"/>
      <c r="D217" s="176"/>
      <c r="E217" s="177"/>
      <c r="F217" s="147"/>
    </row>
    <row r="218" spans="1:6" ht="18.75">
      <c r="A218" s="179" t="s">
        <v>244</v>
      </c>
      <c r="B218" s="178"/>
      <c r="C218" s="180"/>
      <c r="D218" s="180"/>
      <c r="E218" s="180"/>
      <c r="F218" s="72"/>
    </row>
    <row r="219" spans="1:6" ht="18.75">
      <c r="A219" s="181" t="s">
        <v>245</v>
      </c>
      <c r="B219" s="181"/>
      <c r="C219" s="180"/>
      <c r="D219" s="180"/>
      <c r="E219" s="180"/>
      <c r="F219" s="72"/>
    </row>
    <row r="220" spans="1:6" ht="18.75">
      <c r="A220" s="181" t="s">
        <v>246</v>
      </c>
      <c r="B220" s="181"/>
      <c r="C220" s="180"/>
      <c r="D220" s="180"/>
      <c r="E220" s="180" t="s">
        <v>247</v>
      </c>
      <c r="F220" s="72"/>
    </row>
  </sheetData>
  <sheetProtection/>
  <mergeCells count="15">
    <mergeCell ref="C5:E5"/>
    <mergeCell ref="A8:F8"/>
    <mergeCell ref="C11:F12"/>
    <mergeCell ref="C13:C14"/>
    <mergeCell ref="D13:D14"/>
    <mergeCell ref="E13:E14"/>
    <mergeCell ref="F13:F14"/>
    <mergeCell ref="A216:B216"/>
    <mergeCell ref="A108:B108"/>
    <mergeCell ref="C4:F4"/>
    <mergeCell ref="C1:D1"/>
    <mergeCell ref="A10:B10"/>
    <mergeCell ref="A11:A14"/>
    <mergeCell ref="B11:B14"/>
    <mergeCell ref="C10:E10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SheetLayoutView="100" zoomScalePageLayoutView="0" workbookViewId="0" topLeftCell="A100">
      <selection activeCell="J117" sqref="J117"/>
    </sheetView>
  </sheetViews>
  <sheetFormatPr defaultColWidth="9.125" defaultRowHeight="12.75"/>
  <cols>
    <col min="1" max="1" width="9.375" style="124" customWidth="1"/>
    <col min="2" max="2" width="51.75390625" style="124" customWidth="1"/>
    <col min="3" max="4" width="12.125" style="124" customWidth="1"/>
    <col min="5" max="5" width="13.375" style="124" customWidth="1"/>
    <col min="6" max="6" width="8.375" style="124" customWidth="1"/>
    <col min="7" max="7" width="10.75390625" style="124" bestFit="1" customWidth="1"/>
    <col min="8" max="16384" width="9.125" style="124" customWidth="1"/>
  </cols>
  <sheetData>
    <row r="1" spans="1:6" ht="18.75">
      <c r="A1" s="182"/>
      <c r="B1" s="182"/>
      <c r="C1" s="170" t="s">
        <v>302</v>
      </c>
      <c r="D1" s="170"/>
      <c r="E1" s="171"/>
      <c r="F1" s="171"/>
    </row>
    <row r="2" spans="1:6" ht="18.75">
      <c r="A2" s="182"/>
      <c r="B2" s="182"/>
      <c r="C2" s="183" t="s">
        <v>266</v>
      </c>
      <c r="D2" s="172"/>
      <c r="E2" s="172"/>
      <c r="F2" s="172"/>
    </row>
    <row r="3" spans="1:6" ht="18.75">
      <c r="A3" s="182"/>
      <c r="B3" s="182"/>
      <c r="C3" s="172" t="s">
        <v>353</v>
      </c>
      <c r="D3" s="172"/>
      <c r="E3" s="172"/>
      <c r="F3" s="172"/>
    </row>
    <row r="4" spans="1:6" ht="18.75">
      <c r="A4" s="182"/>
      <c r="B4" s="182"/>
      <c r="C4" s="170" t="s">
        <v>349</v>
      </c>
      <c r="D4" s="170"/>
      <c r="E4" s="170"/>
      <c r="F4" s="170"/>
    </row>
    <row r="5" spans="1:6" ht="18.75">
      <c r="A5" s="182"/>
      <c r="B5" s="182"/>
      <c r="C5" s="170" t="s">
        <v>350</v>
      </c>
      <c r="D5" s="170"/>
      <c r="E5" s="170"/>
      <c r="F5" s="173"/>
    </row>
    <row r="6" spans="1:6" ht="18.75">
      <c r="A6" s="182"/>
      <c r="B6" s="182"/>
      <c r="C6" s="172" t="s">
        <v>348</v>
      </c>
      <c r="D6" s="172"/>
      <c r="E6" s="172"/>
      <c r="F6" s="172"/>
    </row>
    <row r="7" spans="1:6" ht="18.75">
      <c r="A7" s="182"/>
      <c r="B7" s="182"/>
      <c r="C7" s="172"/>
      <c r="D7" s="172"/>
      <c r="E7" s="172"/>
      <c r="F7" s="172"/>
    </row>
    <row r="8" spans="1:6" ht="16.5">
      <c r="A8" s="150" t="s">
        <v>40</v>
      </c>
      <c r="B8" s="150"/>
      <c r="C8" s="150"/>
      <c r="D8" s="150"/>
      <c r="E8" s="150"/>
      <c r="F8" s="150"/>
    </row>
    <row r="9" spans="1:6" ht="16.5">
      <c r="A9" s="150" t="s">
        <v>303</v>
      </c>
      <c r="B9" s="150"/>
      <c r="C9" s="150"/>
      <c r="D9" s="150"/>
      <c r="E9" s="150"/>
      <c r="F9" s="150"/>
    </row>
    <row r="10" spans="1:6" ht="16.5">
      <c r="A10" s="159" t="s">
        <v>81</v>
      </c>
      <c r="B10" s="159"/>
      <c r="C10" s="160"/>
      <c r="D10" s="160"/>
      <c r="E10" s="160"/>
      <c r="F10" s="98" t="s">
        <v>41</v>
      </c>
    </row>
    <row r="11" spans="1:5" ht="12.75">
      <c r="A11" s="24"/>
      <c r="B11" s="4"/>
      <c r="C11" s="24"/>
      <c r="D11" s="24"/>
      <c r="E11" s="24"/>
    </row>
    <row r="12" spans="1:6" ht="12.75">
      <c r="A12" s="163" t="s">
        <v>32</v>
      </c>
      <c r="B12" s="163" t="s">
        <v>33</v>
      </c>
      <c r="C12" s="161" t="s">
        <v>34</v>
      </c>
      <c r="D12" s="167"/>
      <c r="E12" s="167"/>
      <c r="F12" s="168"/>
    </row>
    <row r="13" spans="1:6" ht="12.75">
      <c r="A13" s="165"/>
      <c r="B13" s="165"/>
      <c r="C13" s="161" t="s">
        <v>35</v>
      </c>
      <c r="D13" s="161" t="s">
        <v>36</v>
      </c>
      <c r="E13" s="161" t="s">
        <v>37</v>
      </c>
      <c r="F13" s="163" t="s">
        <v>38</v>
      </c>
    </row>
    <row r="14" spans="1:6" ht="12.75">
      <c r="A14" s="166"/>
      <c r="B14" s="166"/>
      <c r="C14" s="162"/>
      <c r="D14" s="162"/>
      <c r="E14" s="162"/>
      <c r="F14" s="164"/>
    </row>
    <row r="15" spans="1:6" ht="12.75">
      <c r="A15" s="5">
        <v>10000000</v>
      </c>
      <c r="B15" s="6" t="s">
        <v>74</v>
      </c>
      <c r="C15" s="25">
        <f>C16</f>
        <v>121800</v>
      </c>
      <c r="D15" s="25">
        <f>D16</f>
        <v>62614.81</v>
      </c>
      <c r="E15" s="18">
        <f aca="true" t="shared" si="0" ref="E15:E44">+D15-C15</f>
        <v>-59185.19</v>
      </c>
      <c r="F15" s="20">
        <f aca="true" t="shared" si="1" ref="F15:F20">+D15/C15*100</f>
        <v>51.407889983579636</v>
      </c>
    </row>
    <row r="16" spans="1:6" ht="12.75">
      <c r="A16" s="7">
        <v>19000000</v>
      </c>
      <c r="B16" s="8" t="s">
        <v>58</v>
      </c>
      <c r="C16" s="26">
        <f>C17</f>
        <v>121800</v>
      </c>
      <c r="D16" s="26">
        <f>D17</f>
        <v>62614.81</v>
      </c>
      <c r="E16" s="18">
        <f t="shared" si="0"/>
        <v>-59185.19</v>
      </c>
      <c r="F16" s="20">
        <f t="shared" si="1"/>
        <v>51.407889983579636</v>
      </c>
    </row>
    <row r="17" spans="1:6" ht="12.75">
      <c r="A17" s="7">
        <v>19010000</v>
      </c>
      <c r="B17" s="8" t="s">
        <v>20</v>
      </c>
      <c r="C17" s="26">
        <f>SUM(C18:C19)</f>
        <v>121800</v>
      </c>
      <c r="D17" s="26">
        <f>SUM(D18:D19)</f>
        <v>62614.81</v>
      </c>
      <c r="E17" s="18">
        <f t="shared" si="0"/>
        <v>-59185.19</v>
      </c>
      <c r="F17" s="20">
        <f t="shared" si="1"/>
        <v>51.407889983579636</v>
      </c>
    </row>
    <row r="18" spans="1:6" ht="51">
      <c r="A18" s="111">
        <v>19010100</v>
      </c>
      <c r="B18" s="107" t="s">
        <v>299</v>
      </c>
      <c r="C18" s="27">
        <v>4700</v>
      </c>
      <c r="D18" s="27">
        <v>2710.28</v>
      </c>
      <c r="E18" s="19">
        <f t="shared" si="0"/>
        <v>-1989.7199999999998</v>
      </c>
      <c r="F18" s="21">
        <f t="shared" si="1"/>
        <v>57.66553191489362</v>
      </c>
    </row>
    <row r="19" spans="1:6" ht="38.25">
      <c r="A19" s="111">
        <v>19010300</v>
      </c>
      <c r="B19" s="107" t="s">
        <v>42</v>
      </c>
      <c r="C19" s="27">
        <v>117100</v>
      </c>
      <c r="D19" s="27">
        <v>59904.53</v>
      </c>
      <c r="E19" s="19">
        <f t="shared" si="0"/>
        <v>-57195.47</v>
      </c>
      <c r="F19" s="21">
        <f t="shared" si="1"/>
        <v>51.156729291204094</v>
      </c>
    </row>
    <row r="20" spans="1:6" ht="12.75">
      <c r="A20" s="5">
        <v>20000000</v>
      </c>
      <c r="B20" s="6" t="s">
        <v>21</v>
      </c>
      <c r="C20" s="25">
        <f>C21+C26</f>
        <v>4734300</v>
      </c>
      <c r="D20" s="25">
        <f>D21+D26</f>
        <v>3130472.48</v>
      </c>
      <c r="E20" s="18">
        <f t="shared" si="0"/>
        <v>-1603827.52</v>
      </c>
      <c r="F20" s="20">
        <f t="shared" si="1"/>
        <v>66.12323849354709</v>
      </c>
    </row>
    <row r="21" spans="1:6" ht="12.75">
      <c r="A21" s="5">
        <v>24000000</v>
      </c>
      <c r="B21" s="6" t="s">
        <v>64</v>
      </c>
      <c r="C21" s="26">
        <f>C22+C25</f>
        <v>0</v>
      </c>
      <c r="D21" s="26">
        <f>D22+D25</f>
        <v>49325.63</v>
      </c>
      <c r="E21" s="18">
        <f t="shared" si="0"/>
        <v>49325.63</v>
      </c>
      <c r="F21" s="20">
        <v>0</v>
      </c>
    </row>
    <row r="22" spans="1:6" ht="12.75">
      <c r="A22" s="5">
        <v>24060000</v>
      </c>
      <c r="B22" s="6" t="s">
        <v>59</v>
      </c>
      <c r="C22" s="30">
        <f>+C23+C24</f>
        <v>0</v>
      </c>
      <c r="D22" s="30">
        <f>+D23+D24</f>
        <v>2875.31</v>
      </c>
      <c r="E22" s="18">
        <f t="shared" si="0"/>
        <v>2875.31</v>
      </c>
      <c r="F22" s="20">
        <v>0</v>
      </c>
    </row>
    <row r="23" spans="1:6" ht="25.5">
      <c r="A23" s="112">
        <v>24061600</v>
      </c>
      <c r="B23" s="107" t="s">
        <v>330</v>
      </c>
      <c r="C23" s="29">
        <v>0</v>
      </c>
      <c r="D23" s="29">
        <v>1475.29</v>
      </c>
      <c r="E23" s="19">
        <f t="shared" si="0"/>
        <v>1475.29</v>
      </c>
      <c r="F23" s="21">
        <v>0</v>
      </c>
    </row>
    <row r="24" spans="1:6" ht="38.25">
      <c r="A24" s="112">
        <v>24062100</v>
      </c>
      <c r="B24" s="107" t="s">
        <v>300</v>
      </c>
      <c r="C24" s="29">
        <v>0</v>
      </c>
      <c r="D24" s="29">
        <v>1400.02</v>
      </c>
      <c r="E24" s="19">
        <f t="shared" si="0"/>
        <v>1400.02</v>
      </c>
      <c r="F24" s="21">
        <v>0</v>
      </c>
    </row>
    <row r="25" spans="1:6" ht="25.5">
      <c r="A25" s="5">
        <v>24170000</v>
      </c>
      <c r="B25" s="33" t="s">
        <v>76</v>
      </c>
      <c r="C25" s="30">
        <v>0</v>
      </c>
      <c r="D25" s="30">
        <v>46450.32</v>
      </c>
      <c r="E25" s="18">
        <f t="shared" si="0"/>
        <v>46450.32</v>
      </c>
      <c r="F25" s="20">
        <v>0</v>
      </c>
    </row>
    <row r="26" spans="1:6" ht="12.75">
      <c r="A26" s="5">
        <v>25000000</v>
      </c>
      <c r="B26" s="6" t="s">
        <v>43</v>
      </c>
      <c r="C26" s="30">
        <f>C27+C32</f>
        <v>4734300</v>
      </c>
      <c r="D26" s="30">
        <f>D27+D32</f>
        <v>3081146.85</v>
      </c>
      <c r="E26" s="18">
        <f t="shared" si="0"/>
        <v>-1653153.15</v>
      </c>
      <c r="F26" s="20">
        <f>+D26/C26*100</f>
        <v>65.08136049679996</v>
      </c>
    </row>
    <row r="27" spans="1:6" ht="25.5">
      <c r="A27" s="5">
        <v>25010000</v>
      </c>
      <c r="B27" s="6" t="s">
        <v>26</v>
      </c>
      <c r="C27" s="30">
        <f>C28+C31+C30</f>
        <v>4734300</v>
      </c>
      <c r="D27" s="30">
        <f>D28+D31+D30+D29</f>
        <v>2256420.89</v>
      </c>
      <c r="E27" s="18">
        <f t="shared" si="0"/>
        <v>-2477879.11</v>
      </c>
      <c r="F27" s="20">
        <f>+D27/C27*100</f>
        <v>47.66113026212957</v>
      </c>
    </row>
    <row r="28" spans="1:6" ht="25.5">
      <c r="A28" s="3">
        <v>25010100</v>
      </c>
      <c r="B28" s="2" t="s">
        <v>45</v>
      </c>
      <c r="C28" s="29">
        <v>4364100</v>
      </c>
      <c r="D28" s="29">
        <v>2117706.73</v>
      </c>
      <c r="E28" s="19">
        <f t="shared" si="0"/>
        <v>-2246393.27</v>
      </c>
      <c r="F28" s="21">
        <f>+D28/C28*100</f>
        <v>48.525623381682365</v>
      </c>
    </row>
    <row r="29" spans="1:6" ht="25.5">
      <c r="A29" s="3">
        <v>25010200</v>
      </c>
      <c r="B29" s="32" t="s">
        <v>91</v>
      </c>
      <c r="C29" s="29">
        <v>0</v>
      </c>
      <c r="D29" s="29">
        <v>3517.12</v>
      </c>
      <c r="E29" s="19">
        <f t="shared" si="0"/>
        <v>3517.12</v>
      </c>
      <c r="F29" s="21">
        <v>0</v>
      </c>
    </row>
    <row r="30" spans="1:6" ht="12.75">
      <c r="A30" s="31">
        <v>25010300</v>
      </c>
      <c r="B30" s="32" t="s">
        <v>82</v>
      </c>
      <c r="C30" s="29">
        <v>370200</v>
      </c>
      <c r="D30" s="29">
        <v>130272.09</v>
      </c>
      <c r="E30" s="19">
        <f t="shared" si="0"/>
        <v>-239927.91</v>
      </c>
      <c r="F30" s="21">
        <f>+D30/C30*100</f>
        <v>35.189651539708265</v>
      </c>
    </row>
    <row r="31" spans="1:6" ht="25.5">
      <c r="A31" s="3">
        <v>25010400</v>
      </c>
      <c r="B31" s="2" t="s">
        <v>46</v>
      </c>
      <c r="C31" s="29">
        <v>0</v>
      </c>
      <c r="D31" s="29">
        <v>4924.95</v>
      </c>
      <c r="E31" s="19">
        <f t="shared" si="0"/>
        <v>4924.95</v>
      </c>
      <c r="F31" s="21">
        <v>0</v>
      </c>
    </row>
    <row r="32" spans="1:6" ht="12.75">
      <c r="A32" s="5">
        <v>25020000</v>
      </c>
      <c r="B32" s="6" t="s">
        <v>65</v>
      </c>
      <c r="C32" s="30">
        <f>C33+C34</f>
        <v>0</v>
      </c>
      <c r="D32" s="30">
        <f>D33+D34</f>
        <v>824725.96</v>
      </c>
      <c r="E32" s="18">
        <f t="shared" si="0"/>
        <v>824725.96</v>
      </c>
      <c r="F32" s="20">
        <v>0</v>
      </c>
    </row>
    <row r="33" spans="1:6" ht="12.75">
      <c r="A33" s="3">
        <v>25020100</v>
      </c>
      <c r="B33" s="2" t="s">
        <v>44</v>
      </c>
      <c r="C33" s="29">
        <v>0</v>
      </c>
      <c r="D33" s="29">
        <v>802605.47</v>
      </c>
      <c r="E33" s="19">
        <f t="shared" si="0"/>
        <v>802605.47</v>
      </c>
      <c r="F33" s="21">
        <v>0</v>
      </c>
    </row>
    <row r="34" spans="1:6" ht="63.75">
      <c r="A34" s="3">
        <v>25020200</v>
      </c>
      <c r="B34" s="32" t="s">
        <v>331</v>
      </c>
      <c r="C34" s="29">
        <v>0</v>
      </c>
      <c r="D34" s="29">
        <v>22120.49</v>
      </c>
      <c r="E34" s="19">
        <f t="shared" si="0"/>
        <v>22120.49</v>
      </c>
      <c r="F34" s="21">
        <v>0</v>
      </c>
    </row>
    <row r="35" spans="1:6" ht="12.75">
      <c r="A35" s="5">
        <v>30000000</v>
      </c>
      <c r="B35" s="6" t="s">
        <v>68</v>
      </c>
      <c r="C35" s="30">
        <f aca="true" t="shared" si="2" ref="C35:D37">C36</f>
        <v>4000</v>
      </c>
      <c r="D35" s="30">
        <f t="shared" si="2"/>
        <v>76955.96</v>
      </c>
      <c r="E35" s="18">
        <f t="shared" si="0"/>
        <v>72955.96</v>
      </c>
      <c r="F35" s="20">
        <v>0</v>
      </c>
    </row>
    <row r="36" spans="1:6" ht="12.75">
      <c r="A36" s="5">
        <v>33000000</v>
      </c>
      <c r="B36" s="33" t="s">
        <v>69</v>
      </c>
      <c r="C36" s="30">
        <f t="shared" si="2"/>
        <v>4000</v>
      </c>
      <c r="D36" s="30">
        <f t="shared" si="2"/>
        <v>76955.96</v>
      </c>
      <c r="E36" s="18">
        <f t="shared" si="0"/>
        <v>72955.96</v>
      </c>
      <c r="F36" s="20">
        <v>0</v>
      </c>
    </row>
    <row r="37" spans="1:6" ht="12.75">
      <c r="A37" s="5">
        <v>33010000</v>
      </c>
      <c r="B37" s="129" t="s">
        <v>67</v>
      </c>
      <c r="C37" s="30">
        <f t="shared" si="2"/>
        <v>4000</v>
      </c>
      <c r="D37" s="30">
        <f t="shared" si="2"/>
        <v>76955.96</v>
      </c>
      <c r="E37" s="18">
        <f t="shared" si="0"/>
        <v>72955.96</v>
      </c>
      <c r="F37" s="20">
        <v>0</v>
      </c>
    </row>
    <row r="38" spans="1:6" ht="51">
      <c r="A38" s="112">
        <v>33010100</v>
      </c>
      <c r="B38" s="130" t="s">
        <v>301</v>
      </c>
      <c r="C38" s="29">
        <v>4000</v>
      </c>
      <c r="D38" s="29">
        <v>76955.96</v>
      </c>
      <c r="E38" s="19">
        <f t="shared" si="0"/>
        <v>72955.96</v>
      </c>
      <c r="F38" s="21">
        <f>+D38/C38*100</f>
        <v>1923.8990000000001</v>
      </c>
    </row>
    <row r="39" spans="1:6" ht="12.75">
      <c r="A39" s="5">
        <v>50000000</v>
      </c>
      <c r="B39" s="6" t="s">
        <v>27</v>
      </c>
      <c r="C39" s="30">
        <f>C40</f>
        <v>7000</v>
      </c>
      <c r="D39" s="30">
        <f>D40</f>
        <v>31439.23</v>
      </c>
      <c r="E39" s="18">
        <f t="shared" si="0"/>
        <v>24439.23</v>
      </c>
      <c r="F39" s="34">
        <f aca="true" t="shared" si="3" ref="F39:F45">+D39/C39*100</f>
        <v>449.13185714285714</v>
      </c>
    </row>
    <row r="40" spans="1:6" ht="38.25">
      <c r="A40" s="131">
        <v>50110000</v>
      </c>
      <c r="B40" s="132" t="s">
        <v>66</v>
      </c>
      <c r="C40" s="27">
        <v>7000</v>
      </c>
      <c r="D40" s="27">
        <v>31439.23</v>
      </c>
      <c r="E40" s="36">
        <f t="shared" si="0"/>
        <v>24439.23</v>
      </c>
      <c r="F40" s="35">
        <f t="shared" si="3"/>
        <v>449.13185714285714</v>
      </c>
    </row>
    <row r="41" spans="1:6" ht="12.75">
      <c r="A41" s="133"/>
      <c r="B41" s="133" t="s">
        <v>92</v>
      </c>
      <c r="C41" s="134">
        <f>C15+C20+C35+C39</f>
        <v>4867100</v>
      </c>
      <c r="D41" s="93">
        <f>D15+D20+D35+D39</f>
        <v>3301482.48</v>
      </c>
      <c r="E41" s="94">
        <f t="shared" si="0"/>
        <v>-1565617.52</v>
      </c>
      <c r="F41" s="95">
        <f t="shared" si="3"/>
        <v>67.83264120318054</v>
      </c>
    </row>
    <row r="42" spans="1:6" ht="12.75">
      <c r="A42" s="119">
        <v>41050000</v>
      </c>
      <c r="B42" s="41" t="s">
        <v>90</v>
      </c>
      <c r="C42" s="120">
        <f>+C43+C44</f>
        <v>4165400</v>
      </c>
      <c r="D42" s="120">
        <f>+D43+D44</f>
        <v>1665400</v>
      </c>
      <c r="E42" s="37">
        <f t="shared" si="0"/>
        <v>-2500000</v>
      </c>
      <c r="F42" s="34">
        <f t="shared" si="3"/>
        <v>39.981754453353815</v>
      </c>
    </row>
    <row r="43" spans="1:8" ht="63.75">
      <c r="A43" s="121">
        <v>41052600</v>
      </c>
      <c r="B43" s="122" t="s">
        <v>332</v>
      </c>
      <c r="C43" s="123">
        <v>965400</v>
      </c>
      <c r="D43" s="123">
        <v>965400</v>
      </c>
      <c r="E43" s="36">
        <f t="shared" si="0"/>
        <v>0</v>
      </c>
      <c r="F43" s="35">
        <f t="shared" si="3"/>
        <v>100</v>
      </c>
      <c r="H43" s="135"/>
    </row>
    <row r="44" spans="1:6" ht="12.75">
      <c r="A44" s="1">
        <v>41053900</v>
      </c>
      <c r="B44" s="136" t="s">
        <v>89</v>
      </c>
      <c r="C44" s="28">
        <v>3200000</v>
      </c>
      <c r="D44" s="28">
        <v>700000</v>
      </c>
      <c r="E44" s="36">
        <f t="shared" si="0"/>
        <v>-2500000</v>
      </c>
      <c r="F44" s="35">
        <f t="shared" si="3"/>
        <v>21.875</v>
      </c>
    </row>
    <row r="45" spans="1:6" ht="14.25">
      <c r="A45" s="96"/>
      <c r="B45" s="97" t="s">
        <v>70</v>
      </c>
      <c r="C45" s="93">
        <f>+C41+C42</f>
        <v>9032500</v>
      </c>
      <c r="D45" s="93">
        <f>+D41+D42</f>
        <v>4966882.48</v>
      </c>
      <c r="E45" s="94">
        <f>+D45-C45</f>
        <v>-4065617.5199999996</v>
      </c>
      <c r="F45" s="95">
        <f t="shared" si="3"/>
        <v>54.989011680044285</v>
      </c>
    </row>
    <row r="46" ht="12.75">
      <c r="H46" s="135"/>
    </row>
    <row r="47" spans="1:12" ht="16.5">
      <c r="A47" s="154" t="s">
        <v>94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</row>
    <row r="48" spans="1:6" ht="12.75">
      <c r="A48" s="155" t="s">
        <v>333</v>
      </c>
      <c r="B48" s="156" t="s">
        <v>334</v>
      </c>
      <c r="C48" s="158" t="s">
        <v>335</v>
      </c>
      <c r="D48" s="158" t="s">
        <v>336</v>
      </c>
      <c r="E48" s="151" t="s">
        <v>37</v>
      </c>
      <c r="F48" s="151" t="s">
        <v>38</v>
      </c>
    </row>
    <row r="49" spans="1:6" ht="12.75">
      <c r="A49" s="155"/>
      <c r="B49" s="157"/>
      <c r="C49" s="158"/>
      <c r="D49" s="158"/>
      <c r="E49" s="151"/>
      <c r="F49" s="151"/>
    </row>
    <row r="50" spans="1:6" ht="12.75">
      <c r="A50" s="137" t="s">
        <v>95</v>
      </c>
      <c r="B50" s="46">
        <v>2</v>
      </c>
      <c r="C50" s="138">
        <v>3</v>
      </c>
      <c r="D50" s="47">
        <v>4</v>
      </c>
      <c r="E50" s="42">
        <v>5</v>
      </c>
      <c r="F50" s="42">
        <v>6</v>
      </c>
    </row>
    <row r="51" spans="1:6" ht="12.75">
      <c r="A51" s="87" t="s">
        <v>96</v>
      </c>
      <c r="B51" s="88" t="s">
        <v>97</v>
      </c>
      <c r="C51" s="89"/>
      <c r="D51" s="90"/>
      <c r="E51" s="125"/>
      <c r="F51" s="89"/>
    </row>
    <row r="52" spans="1:7" ht="51">
      <c r="A52" s="51" t="s">
        <v>98</v>
      </c>
      <c r="B52" s="40" t="s">
        <v>99</v>
      </c>
      <c r="C52" s="84">
        <v>410148</v>
      </c>
      <c r="D52" s="62">
        <v>214317.34</v>
      </c>
      <c r="E52" s="36">
        <f>+D52-C52</f>
        <v>-195830.66</v>
      </c>
      <c r="F52" s="35">
        <f>+D52/C52*100</f>
        <v>52.25365965456372</v>
      </c>
      <c r="G52" s="135"/>
    </row>
    <row r="53" spans="1:7" ht="12.75">
      <c r="A53" s="99" t="s">
        <v>100</v>
      </c>
      <c r="B53" s="40" t="s">
        <v>101</v>
      </c>
      <c r="C53" s="84">
        <v>91490</v>
      </c>
      <c r="D53" s="62">
        <v>30590</v>
      </c>
      <c r="E53" s="36">
        <f>+D53-C53</f>
        <v>-60900</v>
      </c>
      <c r="F53" s="35">
        <f aca="true" t="shared" si="4" ref="F53:F106">+D53/C53*100</f>
        <v>33.43534812547819</v>
      </c>
      <c r="G53" s="135"/>
    </row>
    <row r="54" spans="1:6" ht="12.75">
      <c r="A54" s="51" t="s">
        <v>102</v>
      </c>
      <c r="B54" s="40" t="s">
        <v>103</v>
      </c>
      <c r="C54" s="84">
        <v>600000</v>
      </c>
      <c r="D54" s="62">
        <v>528360</v>
      </c>
      <c r="E54" s="36">
        <f aca="true" t="shared" si="5" ref="E54:E106">+D54-C54</f>
        <v>-71640</v>
      </c>
      <c r="F54" s="35">
        <f t="shared" si="4"/>
        <v>88.06</v>
      </c>
    </row>
    <row r="55" spans="1:6" ht="25.5">
      <c r="A55" s="51" t="s">
        <v>118</v>
      </c>
      <c r="B55" s="40" t="s">
        <v>119</v>
      </c>
      <c r="C55" s="84"/>
      <c r="D55" s="62">
        <v>25000</v>
      </c>
      <c r="E55" s="36">
        <f>+D55-C55</f>
        <v>25000</v>
      </c>
      <c r="F55" s="35">
        <v>0</v>
      </c>
    </row>
    <row r="56" spans="1:6" ht="12.75">
      <c r="A56" s="51" t="s">
        <v>304</v>
      </c>
      <c r="B56" s="40" t="s">
        <v>305</v>
      </c>
      <c r="C56" s="84">
        <v>190360</v>
      </c>
      <c r="D56" s="62">
        <v>6251</v>
      </c>
      <c r="E56" s="36">
        <f>+D56-C56</f>
        <v>-184109</v>
      </c>
      <c r="F56" s="35">
        <f>+D56/C56*100</f>
        <v>3.283778104643833</v>
      </c>
    </row>
    <row r="57" spans="1:6" ht="12.75">
      <c r="A57" s="51" t="s">
        <v>122</v>
      </c>
      <c r="B57" s="40" t="s">
        <v>123</v>
      </c>
      <c r="C57" s="62">
        <v>531962</v>
      </c>
      <c r="D57" s="62">
        <v>201345.83</v>
      </c>
      <c r="E57" s="36">
        <f t="shared" si="5"/>
        <v>-330616.17000000004</v>
      </c>
      <c r="F57" s="35">
        <f t="shared" si="4"/>
        <v>37.84966407374963</v>
      </c>
    </row>
    <row r="58" spans="1:6" ht="25.5">
      <c r="A58" s="51" t="s">
        <v>248</v>
      </c>
      <c r="B58" s="40" t="s">
        <v>249</v>
      </c>
      <c r="C58" s="62">
        <v>15617</v>
      </c>
      <c r="D58" s="62">
        <v>9600</v>
      </c>
      <c r="E58" s="36">
        <f t="shared" si="5"/>
        <v>-6017</v>
      </c>
      <c r="F58" s="35">
        <f t="shared" si="4"/>
        <v>61.47147339437792</v>
      </c>
    </row>
    <row r="59" spans="1:6" ht="25.5">
      <c r="A59" s="51" t="s">
        <v>128</v>
      </c>
      <c r="B59" s="40" t="s">
        <v>129</v>
      </c>
      <c r="C59" s="28">
        <v>359800</v>
      </c>
      <c r="D59" s="62">
        <v>262499.5</v>
      </c>
      <c r="E59" s="36">
        <f t="shared" si="5"/>
        <v>-97300.5</v>
      </c>
      <c r="F59" s="35">
        <f t="shared" si="4"/>
        <v>72.95705947748749</v>
      </c>
    </row>
    <row r="60" spans="1:6" ht="25.5">
      <c r="A60" s="51" t="s">
        <v>306</v>
      </c>
      <c r="B60" s="126" t="s">
        <v>307</v>
      </c>
      <c r="C60" s="72">
        <v>965400</v>
      </c>
      <c r="D60" s="62">
        <v>923585.3</v>
      </c>
      <c r="E60" s="36">
        <f>+D60-C60</f>
        <v>-41814.69999999995</v>
      </c>
      <c r="F60" s="35">
        <f>+D60/C60*100</f>
        <v>95.66866583799461</v>
      </c>
    </row>
    <row r="61" spans="1:6" ht="25.5">
      <c r="A61" s="51" t="s">
        <v>308</v>
      </c>
      <c r="B61" s="40" t="s">
        <v>309</v>
      </c>
      <c r="C61" s="28">
        <v>4000</v>
      </c>
      <c r="D61" s="62">
        <v>4000</v>
      </c>
      <c r="E61" s="36">
        <f>+D61-C61</f>
        <v>0</v>
      </c>
      <c r="F61" s="35">
        <f>+D61/C61*100</f>
        <v>100</v>
      </c>
    </row>
    <row r="62" spans="1:6" ht="12.75">
      <c r="A62" s="51" t="s">
        <v>310</v>
      </c>
      <c r="B62" s="127" t="s">
        <v>311</v>
      </c>
      <c r="C62" s="72">
        <v>1446717</v>
      </c>
      <c r="D62" s="62">
        <v>180941.57</v>
      </c>
      <c r="E62" s="36">
        <f>+D62-C62</f>
        <v>-1265775.43</v>
      </c>
      <c r="F62" s="35">
        <f>+D62/C62*100</f>
        <v>12.50704664422966</v>
      </c>
    </row>
    <row r="63" spans="1:6" ht="63.75">
      <c r="A63" s="51" t="s">
        <v>250</v>
      </c>
      <c r="B63" s="40" t="s">
        <v>251</v>
      </c>
      <c r="C63" s="62">
        <v>224417</v>
      </c>
      <c r="D63" s="62">
        <v>200788.38</v>
      </c>
      <c r="E63" s="36">
        <f t="shared" si="5"/>
        <v>-23628.619999999995</v>
      </c>
      <c r="F63" s="35">
        <f t="shared" si="4"/>
        <v>89.47110958617218</v>
      </c>
    </row>
    <row r="64" spans="1:6" ht="12.75">
      <c r="A64" s="51" t="s">
        <v>252</v>
      </c>
      <c r="B64" s="40" t="s">
        <v>253</v>
      </c>
      <c r="C64" s="62">
        <v>121800</v>
      </c>
      <c r="D64" s="62">
        <v>23094</v>
      </c>
      <c r="E64" s="36">
        <f t="shared" si="5"/>
        <v>-98706</v>
      </c>
      <c r="F64" s="35">
        <f t="shared" si="4"/>
        <v>18.960591133004925</v>
      </c>
    </row>
    <row r="65" spans="1:6" ht="25.5">
      <c r="A65" s="51" t="s">
        <v>136</v>
      </c>
      <c r="B65" s="40" t="s">
        <v>137</v>
      </c>
      <c r="C65" s="62">
        <v>88400</v>
      </c>
      <c r="D65" s="62">
        <v>85000</v>
      </c>
      <c r="E65" s="36">
        <f t="shared" si="5"/>
        <v>-3400</v>
      </c>
      <c r="F65" s="35">
        <f t="shared" si="4"/>
        <v>96.15384615384616</v>
      </c>
    </row>
    <row r="66" spans="1:6" ht="13.5">
      <c r="A66" s="71"/>
      <c r="B66" s="55" t="s">
        <v>138</v>
      </c>
      <c r="C66" s="56">
        <f>SUM(C52:C65)</f>
        <v>5050111</v>
      </c>
      <c r="D66" s="57">
        <f>SUM(D52:D65)</f>
        <v>2695372.9199999995</v>
      </c>
      <c r="E66" s="37">
        <f t="shared" si="5"/>
        <v>-2354738.0800000005</v>
      </c>
      <c r="F66" s="34">
        <f t="shared" si="4"/>
        <v>53.37254804894387</v>
      </c>
    </row>
    <row r="67" spans="1:6" ht="25.5">
      <c r="A67" s="87" t="s">
        <v>139</v>
      </c>
      <c r="B67" s="91" t="s">
        <v>254</v>
      </c>
      <c r="C67" s="90"/>
      <c r="D67" s="90"/>
      <c r="E67" s="85"/>
      <c r="F67" s="86"/>
    </row>
    <row r="68" spans="1:6" ht="25.5">
      <c r="A68" s="65" t="s">
        <v>141</v>
      </c>
      <c r="B68" s="128" t="s">
        <v>312</v>
      </c>
      <c r="C68" s="100">
        <v>15820</v>
      </c>
      <c r="D68" s="100">
        <v>0</v>
      </c>
      <c r="E68" s="36">
        <f>+D68-C68</f>
        <v>-15820</v>
      </c>
      <c r="F68" s="35">
        <f t="shared" si="4"/>
        <v>0</v>
      </c>
    </row>
    <row r="69" spans="1:6" ht="12.75">
      <c r="A69" s="65" t="s">
        <v>143</v>
      </c>
      <c r="B69" s="40" t="s">
        <v>144</v>
      </c>
      <c r="C69" s="28">
        <f>4058000+54000</f>
        <v>4112000</v>
      </c>
      <c r="D69" s="62">
        <v>1347289.2</v>
      </c>
      <c r="E69" s="36">
        <f t="shared" si="5"/>
        <v>-2764710.8</v>
      </c>
      <c r="F69" s="35">
        <f t="shared" si="4"/>
        <v>32.764815175097276</v>
      </c>
    </row>
    <row r="70" spans="1:6" ht="51">
      <c r="A70" s="65" t="s">
        <v>145</v>
      </c>
      <c r="B70" s="40" t="s">
        <v>146</v>
      </c>
      <c r="C70" s="28">
        <f>740781+56001+59735+780000+472149</f>
        <v>2108666</v>
      </c>
      <c r="D70" s="62">
        <v>128653.79</v>
      </c>
      <c r="E70" s="36">
        <f t="shared" si="5"/>
        <v>-1980012.21</v>
      </c>
      <c r="F70" s="35">
        <f t="shared" si="4"/>
        <v>6.101193361110768</v>
      </c>
    </row>
    <row r="71" spans="1:6" ht="25.5">
      <c r="A71" s="65" t="s">
        <v>147</v>
      </c>
      <c r="B71" s="40" t="s">
        <v>148</v>
      </c>
      <c r="C71" s="28">
        <v>269400</v>
      </c>
      <c r="D71" s="62">
        <v>84266.16</v>
      </c>
      <c r="E71" s="36">
        <f t="shared" si="5"/>
        <v>-185133.84</v>
      </c>
      <c r="F71" s="35">
        <f t="shared" si="4"/>
        <v>31.279198218262806</v>
      </c>
    </row>
    <row r="72" spans="1:6" ht="12.75">
      <c r="A72" s="65" t="s">
        <v>149</v>
      </c>
      <c r="B72" s="40" t="s">
        <v>150</v>
      </c>
      <c r="C72" s="28"/>
      <c r="D72" s="62">
        <v>78739.95</v>
      </c>
      <c r="E72" s="36">
        <f t="shared" si="5"/>
        <v>78739.95</v>
      </c>
      <c r="F72" s="35">
        <v>0</v>
      </c>
    </row>
    <row r="73" spans="1:6" ht="12.75">
      <c r="A73" s="65" t="s">
        <v>151</v>
      </c>
      <c r="B73" s="40" t="s">
        <v>152</v>
      </c>
      <c r="C73" s="28">
        <v>16800</v>
      </c>
      <c r="D73" s="62">
        <v>0</v>
      </c>
      <c r="E73" s="36">
        <f t="shared" si="5"/>
        <v>-16800</v>
      </c>
      <c r="F73" s="35">
        <f t="shared" si="4"/>
        <v>0</v>
      </c>
    </row>
    <row r="74" spans="1:6" ht="12.75">
      <c r="A74" s="65" t="s">
        <v>313</v>
      </c>
      <c r="B74" s="40" t="s">
        <v>314</v>
      </c>
      <c r="C74" s="28">
        <v>17380</v>
      </c>
      <c r="D74" s="62">
        <v>140150</v>
      </c>
      <c r="E74" s="36">
        <f>+D74-C74</f>
        <v>122770</v>
      </c>
      <c r="F74" s="34">
        <f>+D74/C74*100</f>
        <v>806.3866513233602</v>
      </c>
    </row>
    <row r="75" spans="1:6" ht="12.75">
      <c r="A75" s="65" t="s">
        <v>275</v>
      </c>
      <c r="B75" s="40" t="s">
        <v>261</v>
      </c>
      <c r="C75" s="28">
        <v>62808</v>
      </c>
      <c r="D75" s="62">
        <v>38360.62</v>
      </c>
      <c r="E75" s="36">
        <f>+D75-C75</f>
        <v>-24447.379999999997</v>
      </c>
      <c r="F75" s="35">
        <f>+D75/C75*100</f>
        <v>61.07600942555089</v>
      </c>
    </row>
    <row r="76" spans="1:6" ht="13.5">
      <c r="A76" s="51"/>
      <c r="B76" s="55" t="s">
        <v>138</v>
      </c>
      <c r="C76" s="70">
        <f>SUM(C68:C75)</f>
        <v>6602874</v>
      </c>
      <c r="D76" s="70">
        <f>SUM(D69:D75)</f>
        <v>1817459.72</v>
      </c>
      <c r="E76" s="36">
        <f t="shared" si="5"/>
        <v>-4785414.28</v>
      </c>
      <c r="F76" s="35">
        <f t="shared" si="4"/>
        <v>27.525282475479617</v>
      </c>
    </row>
    <row r="77" spans="1:6" ht="25.5">
      <c r="A77" s="87" t="s">
        <v>155</v>
      </c>
      <c r="B77" s="91" t="s">
        <v>255</v>
      </c>
      <c r="C77" s="90"/>
      <c r="D77" s="92"/>
      <c r="E77" s="85"/>
      <c r="F77" s="86"/>
    </row>
    <row r="78" spans="1:6" ht="25.5">
      <c r="A78" s="65" t="s">
        <v>157</v>
      </c>
      <c r="B78" s="128" t="s">
        <v>312</v>
      </c>
      <c r="C78" s="100">
        <v>68600</v>
      </c>
      <c r="D78" s="101">
        <v>0</v>
      </c>
      <c r="E78" s="36">
        <f>+D78-C78</f>
        <v>-68600</v>
      </c>
      <c r="F78" s="35">
        <f t="shared" si="4"/>
        <v>0</v>
      </c>
    </row>
    <row r="79" spans="1:6" ht="38.25">
      <c r="A79" s="65" t="s">
        <v>198</v>
      </c>
      <c r="B79" s="40" t="s">
        <v>199</v>
      </c>
      <c r="C79" s="28">
        <v>97400</v>
      </c>
      <c r="D79" s="62">
        <v>409147.86</v>
      </c>
      <c r="E79" s="36">
        <f t="shared" si="5"/>
        <v>311747.86</v>
      </c>
      <c r="F79" s="34">
        <f t="shared" si="4"/>
        <v>420.06967145790554</v>
      </c>
    </row>
    <row r="80" spans="1:6" ht="25.5">
      <c r="A80" s="65" t="s">
        <v>200</v>
      </c>
      <c r="B80" s="40" t="s">
        <v>201</v>
      </c>
      <c r="C80" s="28">
        <v>28000</v>
      </c>
      <c r="D80" s="62">
        <v>2205.53</v>
      </c>
      <c r="E80" s="36">
        <f>+D80-C80</f>
        <v>-25794.47</v>
      </c>
      <c r="F80" s="35">
        <f>+D80/C80*100</f>
        <v>7.876892857142857</v>
      </c>
    </row>
    <row r="81" spans="1:6" ht="12.75">
      <c r="A81" s="65" t="s">
        <v>315</v>
      </c>
      <c r="B81" s="40" t="s">
        <v>316</v>
      </c>
      <c r="C81" s="28"/>
      <c r="D81" s="62">
        <v>10870.49</v>
      </c>
      <c r="E81" s="36">
        <f t="shared" si="5"/>
        <v>10870.49</v>
      </c>
      <c r="F81" s="35">
        <v>0</v>
      </c>
    </row>
    <row r="82" spans="1:6" ht="13.5">
      <c r="A82" s="51"/>
      <c r="B82" s="55" t="s">
        <v>138</v>
      </c>
      <c r="C82" s="70">
        <f>SUM(C78:C81)</f>
        <v>194000</v>
      </c>
      <c r="D82" s="70">
        <f>SUM(D79:D81)</f>
        <v>422223.88</v>
      </c>
      <c r="E82" s="37">
        <f t="shared" si="5"/>
        <v>228223.88</v>
      </c>
      <c r="F82" s="34">
        <f t="shared" si="4"/>
        <v>217.64117525773196</v>
      </c>
    </row>
    <row r="83" spans="1:6" ht="25.5">
      <c r="A83" s="88">
        <v>10</v>
      </c>
      <c r="B83" s="91" t="s">
        <v>256</v>
      </c>
      <c r="C83" s="90"/>
      <c r="D83" s="92"/>
      <c r="E83" s="85"/>
      <c r="F83" s="86"/>
    </row>
    <row r="84" spans="1:6" ht="25.5">
      <c r="A84" s="65" t="s">
        <v>214</v>
      </c>
      <c r="B84" s="128" t="s">
        <v>312</v>
      </c>
      <c r="C84" s="100">
        <v>25000</v>
      </c>
      <c r="D84" s="101">
        <v>0</v>
      </c>
      <c r="E84" s="36">
        <f>+D84-C84</f>
        <v>-25000</v>
      </c>
      <c r="F84" s="35">
        <f t="shared" si="4"/>
        <v>0</v>
      </c>
    </row>
    <row r="85" spans="1:6" ht="38.25">
      <c r="A85" s="65" t="s">
        <v>215</v>
      </c>
      <c r="B85" s="40" t="s">
        <v>216</v>
      </c>
      <c r="C85" s="28">
        <f>724200+79000</f>
        <v>803200</v>
      </c>
      <c r="D85" s="62">
        <v>388089.51</v>
      </c>
      <c r="E85" s="36">
        <f t="shared" si="5"/>
        <v>-415110.49</v>
      </c>
      <c r="F85" s="35">
        <f t="shared" si="4"/>
        <v>48.31791708167331</v>
      </c>
    </row>
    <row r="86" spans="1:6" ht="12.75">
      <c r="A86" s="65" t="s">
        <v>218</v>
      </c>
      <c r="B86" s="40" t="s">
        <v>219</v>
      </c>
      <c r="C86" s="28">
        <v>74586</v>
      </c>
      <c r="D86" s="62">
        <v>57814.98</v>
      </c>
      <c r="E86" s="36">
        <f t="shared" si="5"/>
        <v>-16771.019999999997</v>
      </c>
      <c r="F86" s="35">
        <f t="shared" si="4"/>
        <v>77.51452015123482</v>
      </c>
    </row>
    <row r="87" spans="1:6" ht="12.75">
      <c r="A87" s="65" t="s">
        <v>220</v>
      </c>
      <c r="B87" s="40" t="s">
        <v>221</v>
      </c>
      <c r="C87" s="28">
        <v>23000</v>
      </c>
      <c r="D87" s="62">
        <v>7598.61</v>
      </c>
      <c r="E87" s="36">
        <f t="shared" si="5"/>
        <v>-15401.39</v>
      </c>
      <c r="F87" s="35">
        <f t="shared" si="4"/>
        <v>33.03743478260869</v>
      </c>
    </row>
    <row r="88" spans="1:6" ht="25.5">
      <c r="A88" s="65" t="s">
        <v>222</v>
      </c>
      <c r="B88" s="40" t="s">
        <v>223</v>
      </c>
      <c r="C88" s="28">
        <v>254600</v>
      </c>
      <c r="D88" s="62">
        <v>75989.79</v>
      </c>
      <c r="E88" s="36">
        <f>+D88-C88</f>
        <v>-178610.21000000002</v>
      </c>
      <c r="F88" s="35">
        <f>+D88/C88*100</f>
        <v>29.84673605655931</v>
      </c>
    </row>
    <row r="89" spans="1:6" ht="25.5">
      <c r="A89" s="65" t="s">
        <v>224</v>
      </c>
      <c r="B89" s="40" t="s">
        <v>225</v>
      </c>
      <c r="C89" s="28">
        <v>9986</v>
      </c>
      <c r="D89" s="62">
        <v>0</v>
      </c>
      <c r="E89" s="36">
        <f t="shared" si="5"/>
        <v>-9986</v>
      </c>
      <c r="F89" s="35">
        <f t="shared" si="4"/>
        <v>0</v>
      </c>
    </row>
    <row r="90" spans="1:6" ht="13.5">
      <c r="A90" s="51"/>
      <c r="B90" s="55" t="s">
        <v>138</v>
      </c>
      <c r="C90" s="70">
        <f>SUM(C84:C89)</f>
        <v>1190372</v>
      </c>
      <c r="D90" s="70">
        <f>SUM(D85:D89)</f>
        <v>529492.89</v>
      </c>
      <c r="E90" s="37">
        <f t="shared" si="5"/>
        <v>-660879.11</v>
      </c>
      <c r="F90" s="34">
        <f t="shared" si="4"/>
        <v>44.48129576300518</v>
      </c>
    </row>
    <row r="91" spans="1:6" ht="25.5">
      <c r="A91" s="88">
        <v>15</v>
      </c>
      <c r="B91" s="91" t="s">
        <v>226</v>
      </c>
      <c r="C91" s="90"/>
      <c r="D91" s="92"/>
      <c r="E91" s="85"/>
      <c r="F91" s="86"/>
    </row>
    <row r="92" spans="1:6" ht="51">
      <c r="A92" s="65" t="s">
        <v>227</v>
      </c>
      <c r="B92" s="40" t="s">
        <v>99</v>
      </c>
      <c r="C92" s="28">
        <v>317570</v>
      </c>
      <c r="D92" s="62">
        <v>251157.6</v>
      </c>
      <c r="E92" s="36">
        <f t="shared" si="5"/>
        <v>-66412.4</v>
      </c>
      <c r="F92" s="35">
        <f t="shared" si="4"/>
        <v>79.08731933117107</v>
      </c>
    </row>
    <row r="93" spans="1:6" ht="12.75">
      <c r="A93" s="65" t="s">
        <v>257</v>
      </c>
      <c r="B93" s="40" t="s">
        <v>144</v>
      </c>
      <c r="C93" s="28">
        <v>1359676</v>
      </c>
      <c r="D93" s="62">
        <v>419507.94</v>
      </c>
      <c r="E93" s="36">
        <f t="shared" si="5"/>
        <v>-940168.06</v>
      </c>
      <c r="F93" s="35">
        <f t="shared" si="4"/>
        <v>30.8535224568206</v>
      </c>
    </row>
    <row r="94" spans="1:6" ht="51">
      <c r="A94" s="65" t="s">
        <v>258</v>
      </c>
      <c r="B94" s="40" t="s">
        <v>146</v>
      </c>
      <c r="C94" s="28">
        <v>1918063</v>
      </c>
      <c r="D94" s="62">
        <v>33236.19</v>
      </c>
      <c r="E94" s="36">
        <f t="shared" si="5"/>
        <v>-1884826.81</v>
      </c>
      <c r="F94" s="35">
        <f t="shared" si="4"/>
        <v>1.7327997047020876</v>
      </c>
    </row>
    <row r="95" spans="1:6" ht="25.5">
      <c r="A95" s="65" t="s">
        <v>259</v>
      </c>
      <c r="B95" s="40" t="s">
        <v>148</v>
      </c>
      <c r="C95" s="28">
        <v>6000000</v>
      </c>
      <c r="D95" s="62">
        <v>2974652.26</v>
      </c>
      <c r="E95" s="36">
        <f t="shared" si="5"/>
        <v>-3025347.74</v>
      </c>
      <c r="F95" s="35">
        <f t="shared" si="4"/>
        <v>49.577537666666665</v>
      </c>
    </row>
    <row r="96" spans="1:6" ht="12.75">
      <c r="A96" s="65" t="s">
        <v>229</v>
      </c>
      <c r="B96" s="40" t="s">
        <v>103</v>
      </c>
      <c r="C96" s="28">
        <f>132868+3200000</f>
        <v>3332868</v>
      </c>
      <c r="D96" s="62">
        <v>826188.5</v>
      </c>
      <c r="E96" s="36">
        <f t="shared" si="5"/>
        <v>-2506679.5</v>
      </c>
      <c r="F96" s="35">
        <f t="shared" si="4"/>
        <v>24.789115560532252</v>
      </c>
    </row>
    <row r="97" spans="1:6" ht="25.5">
      <c r="A97" s="65" t="s">
        <v>231</v>
      </c>
      <c r="B97" s="40" t="s">
        <v>317</v>
      </c>
      <c r="C97" s="28">
        <v>75058</v>
      </c>
      <c r="D97" s="62">
        <v>0</v>
      </c>
      <c r="E97" s="36">
        <f t="shared" si="5"/>
        <v>-75058</v>
      </c>
      <c r="F97" s="35">
        <f t="shared" si="4"/>
        <v>0</v>
      </c>
    </row>
    <row r="98" spans="1:6" ht="12.75">
      <c r="A98" s="65" t="s">
        <v>232</v>
      </c>
      <c r="B98" s="40" t="s">
        <v>123</v>
      </c>
      <c r="C98" s="28">
        <v>12864971</v>
      </c>
      <c r="D98" s="62">
        <v>0</v>
      </c>
      <c r="E98" s="36">
        <f>+D98-C98</f>
        <v>-12864971</v>
      </c>
      <c r="F98" s="35">
        <f>+D98/C98*100</f>
        <v>0</v>
      </c>
    </row>
    <row r="99" spans="1:6" ht="12.75">
      <c r="A99" s="65" t="s">
        <v>260</v>
      </c>
      <c r="B99" s="40" t="s">
        <v>261</v>
      </c>
      <c r="C99" s="28">
        <v>72429</v>
      </c>
      <c r="D99" s="62">
        <v>0</v>
      </c>
      <c r="E99" s="36">
        <f t="shared" si="5"/>
        <v>-72429</v>
      </c>
      <c r="F99" s="35">
        <f t="shared" si="4"/>
        <v>0</v>
      </c>
    </row>
    <row r="100" spans="1:6" ht="25.5">
      <c r="A100" s="65" t="s">
        <v>262</v>
      </c>
      <c r="B100" s="40" t="s">
        <v>249</v>
      </c>
      <c r="C100" s="28">
        <v>4536200</v>
      </c>
      <c r="D100" s="62">
        <v>3285054.41</v>
      </c>
      <c r="E100" s="36">
        <f t="shared" si="5"/>
        <v>-1251145.5899999999</v>
      </c>
      <c r="F100" s="35">
        <f t="shared" si="4"/>
        <v>72.41864137383713</v>
      </c>
    </row>
    <row r="101" spans="1:6" ht="25.5">
      <c r="A101" s="65" t="s">
        <v>276</v>
      </c>
      <c r="B101" s="40" t="s">
        <v>129</v>
      </c>
      <c r="C101" s="28">
        <v>8761294</v>
      </c>
      <c r="D101" s="62">
        <v>1848091.48</v>
      </c>
      <c r="E101" s="36">
        <f>+D101-C101</f>
        <v>-6913202.52</v>
      </c>
      <c r="F101" s="35">
        <f t="shared" si="4"/>
        <v>21.09381878978151</v>
      </c>
    </row>
    <row r="102" spans="1:6" ht="13.5">
      <c r="A102" s="51"/>
      <c r="B102" s="55" t="s">
        <v>138</v>
      </c>
      <c r="C102" s="25">
        <f>SUM(C92:C101)</f>
        <v>39238129</v>
      </c>
      <c r="D102" s="25">
        <f>SUM(D92:D101)</f>
        <v>9637888.38</v>
      </c>
      <c r="E102" s="37">
        <f t="shared" si="5"/>
        <v>-29600240.619999997</v>
      </c>
      <c r="F102" s="34">
        <f t="shared" si="4"/>
        <v>24.5625584746918</v>
      </c>
    </row>
    <row r="103" spans="1:6" ht="12.75">
      <c r="A103" s="88">
        <v>31</v>
      </c>
      <c r="B103" s="91" t="s">
        <v>233</v>
      </c>
      <c r="C103" s="90"/>
      <c r="D103" s="92"/>
      <c r="E103" s="85"/>
      <c r="F103" s="86"/>
    </row>
    <row r="104" spans="1:6" ht="25.5">
      <c r="A104" s="65" t="s">
        <v>234</v>
      </c>
      <c r="B104" s="40" t="s">
        <v>142</v>
      </c>
      <c r="C104" s="28">
        <v>217300</v>
      </c>
      <c r="D104" s="62">
        <v>11668.47</v>
      </c>
      <c r="E104" s="36">
        <f t="shared" si="5"/>
        <v>-205631.53</v>
      </c>
      <c r="F104" s="35">
        <f t="shared" si="4"/>
        <v>5.369751495628163</v>
      </c>
    </row>
    <row r="105" spans="1:6" ht="13.5">
      <c r="A105" s="51"/>
      <c r="B105" s="55" t="s">
        <v>138</v>
      </c>
      <c r="C105" s="25">
        <f>SUM(C104:C104)</f>
        <v>217300</v>
      </c>
      <c r="D105" s="70">
        <f>SUM(D104:D104)</f>
        <v>11668.47</v>
      </c>
      <c r="E105" s="36">
        <f t="shared" si="5"/>
        <v>-205631.53</v>
      </c>
      <c r="F105" s="35">
        <f t="shared" si="4"/>
        <v>5.369751495628163</v>
      </c>
    </row>
    <row r="106" spans="1:6" ht="12.75">
      <c r="A106" s="79"/>
      <c r="B106" s="80" t="s">
        <v>243</v>
      </c>
      <c r="C106" s="93">
        <f>C66+C76+C82+C90+C102+C105</f>
        <v>52492786</v>
      </c>
      <c r="D106" s="93">
        <f>D66+D76+D82+D90+D102+D105</f>
        <v>15114106.26</v>
      </c>
      <c r="E106" s="94">
        <f t="shared" si="5"/>
        <v>-37378679.74</v>
      </c>
      <c r="F106" s="95">
        <f t="shared" si="4"/>
        <v>28.79273022392067</v>
      </c>
    </row>
    <row r="108" spans="1:6" ht="18.75">
      <c r="A108" s="184" t="s">
        <v>345</v>
      </c>
      <c r="B108" s="178"/>
      <c r="C108" s="176"/>
      <c r="D108" s="176"/>
      <c r="E108" s="177" t="s">
        <v>346</v>
      </c>
      <c r="F108" s="182"/>
    </row>
    <row r="109" spans="1:6" ht="18.75">
      <c r="A109" s="184"/>
      <c r="B109" s="178"/>
      <c r="C109" s="176"/>
      <c r="D109" s="176"/>
      <c r="E109" s="177"/>
      <c r="F109" s="182"/>
    </row>
    <row r="110" spans="1:6" ht="18.75">
      <c r="A110" s="179" t="s">
        <v>244</v>
      </c>
      <c r="B110" s="178"/>
      <c r="C110" s="180"/>
      <c r="D110" s="180"/>
      <c r="E110" s="180"/>
      <c r="F110" s="182"/>
    </row>
    <row r="111" spans="1:6" ht="18.75">
      <c r="A111" s="181" t="s">
        <v>245</v>
      </c>
      <c r="B111" s="181"/>
      <c r="C111" s="180"/>
      <c r="D111" s="180"/>
      <c r="E111" s="180"/>
      <c r="F111" s="182"/>
    </row>
    <row r="112" spans="1:6" ht="18.75">
      <c r="A112" s="181" t="s">
        <v>246</v>
      </c>
      <c r="B112" s="181"/>
      <c r="C112" s="180"/>
      <c r="D112" s="180"/>
      <c r="E112" s="180" t="s">
        <v>247</v>
      </c>
      <c r="F112" s="182"/>
    </row>
    <row r="113" spans="1:6" ht="18">
      <c r="A113" s="182"/>
      <c r="B113" s="182"/>
      <c r="C113" s="182"/>
      <c r="D113" s="182"/>
      <c r="E113" s="182"/>
      <c r="F113" s="182"/>
    </row>
  </sheetData>
  <sheetProtection/>
  <mergeCells count="21">
    <mergeCell ref="E13:E14"/>
    <mergeCell ref="F13:F14"/>
    <mergeCell ref="A12:A14"/>
    <mergeCell ref="B12:B14"/>
    <mergeCell ref="C12:F12"/>
    <mergeCell ref="C13:C14"/>
    <mergeCell ref="D13:D14"/>
    <mergeCell ref="C1:D1"/>
    <mergeCell ref="C4:F4"/>
    <mergeCell ref="A8:F8"/>
    <mergeCell ref="A10:B10"/>
    <mergeCell ref="C10:E10"/>
    <mergeCell ref="A9:F9"/>
    <mergeCell ref="C5:E5"/>
    <mergeCell ref="A47:L47"/>
    <mergeCell ref="A48:A49"/>
    <mergeCell ref="B48:B49"/>
    <mergeCell ref="C48:C49"/>
    <mergeCell ref="D48:D49"/>
    <mergeCell ref="E48:E49"/>
    <mergeCell ref="F48:F49"/>
  </mergeCells>
  <conditionalFormatting sqref="C16:D19 C21:D40">
    <cfRule type="expression" priority="1" dxfId="1" stopIfTrue="1">
      <formula>($C16=999)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2019-07-24T07:09:43Z</cp:lastPrinted>
  <dcterms:created xsi:type="dcterms:W3CDTF">2015-04-15T06:48:28Z</dcterms:created>
  <dcterms:modified xsi:type="dcterms:W3CDTF">2019-07-24T07:10:19Z</dcterms:modified>
  <cp:category/>
  <cp:version/>
  <cp:contentType/>
  <cp:contentStatus/>
</cp:coreProperties>
</file>